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30" tabRatio="694" activeTab="2"/>
  </bookViews>
  <sheets>
    <sheet name="PRIJMY" sheetId="1" r:id="rId1"/>
    <sheet name="PROGRAM 1" sheetId="2" r:id="rId2"/>
    <sheet name="PROGRAM 2" sheetId="3" r:id="rId3"/>
    <sheet name="PROGRAM 3" sheetId="4" r:id="rId4"/>
    <sheet name="PROGRAM 5" sheetId="5" r:id="rId5"/>
    <sheet name="PROGRAM 4" sheetId="6" r:id="rId6"/>
    <sheet name="PROGRAM 6" sheetId="7" r:id="rId7"/>
    <sheet name="Súhrnna tabuľka" sheetId="8" r:id="rId8"/>
    <sheet name="Hárok1" sheetId="9" r:id="rId9"/>
    <sheet name="Hárok7" sheetId="10" r:id="rId10"/>
    <sheet name="Hárok8" sheetId="11" r:id="rId11"/>
    <sheet name="Hárok9" sheetId="12" r:id="rId12"/>
    <sheet name="Hárok10" sheetId="13" r:id="rId13"/>
    <sheet name="Hárok11" sheetId="14" r:id="rId14"/>
    <sheet name="Hárok12" sheetId="15" r:id="rId15"/>
    <sheet name="Hárok13" sheetId="16" r:id="rId16"/>
    <sheet name="Hárok14" sheetId="17" r:id="rId17"/>
    <sheet name="Hárok15" sheetId="18" r:id="rId18"/>
    <sheet name="Hárok16" sheetId="19" r:id="rId19"/>
    <sheet name="Hárok17" sheetId="20" r:id="rId20"/>
    <sheet name="Hárok18" sheetId="21" r:id="rId21"/>
    <sheet name="Hárok19" sheetId="22" r:id="rId22"/>
    <sheet name="Hárok20" sheetId="23" r:id="rId23"/>
    <sheet name="Hárok21" sheetId="24" r:id="rId24"/>
    <sheet name="Hárok22" sheetId="25" r:id="rId25"/>
    <sheet name="Hárok23" sheetId="26" r:id="rId26"/>
    <sheet name="Hárok4" sheetId="27" r:id="rId27"/>
    <sheet name="Hárok5" sheetId="28" r:id="rId28"/>
    <sheet name="Hárok2" sheetId="29" r:id="rId29"/>
    <sheet name="Hárok3" sheetId="30" r:id="rId30"/>
  </sheets>
  <definedNames/>
  <calcPr fullCalcOnLoad="1"/>
</workbook>
</file>

<file path=xl/sharedStrings.xml><?xml version="1.0" encoding="utf-8"?>
<sst xmlns="http://schemas.openxmlformats.org/spreadsheetml/2006/main" count="763" uniqueCount="345">
  <si>
    <t>Obce</t>
  </si>
  <si>
    <t>Kapitálové výdavky</t>
  </si>
  <si>
    <t>Bežné výdavky</t>
  </si>
  <si>
    <t>03.2.0.</t>
  </si>
  <si>
    <t>08.1.0.</t>
  </si>
  <si>
    <t>PROGRAM 4:  SLUŽBY  OBČANOM</t>
  </si>
  <si>
    <t>Mzdy, platy a ostatné osobné vyrovnania</t>
  </si>
  <si>
    <t>01.3.3.</t>
  </si>
  <si>
    <t>08.4.0.</t>
  </si>
  <si>
    <t>Dávky sociálnej pomoci</t>
  </si>
  <si>
    <t>Opatrovateľská služba</t>
  </si>
  <si>
    <t>Obecná knižnica</t>
  </si>
  <si>
    <t>Základná škola</t>
  </si>
  <si>
    <t>Materská škola</t>
  </si>
  <si>
    <t>09.1.1.1</t>
  </si>
  <si>
    <t>Školská jedáleň</t>
  </si>
  <si>
    <t>09.6.0.1</t>
  </si>
  <si>
    <t>09.1.2.1</t>
  </si>
  <si>
    <t>Zariadenie školského stravovania</t>
  </si>
  <si>
    <t>610</t>
  </si>
  <si>
    <t>620</t>
  </si>
  <si>
    <t>630</t>
  </si>
  <si>
    <t>640</t>
  </si>
  <si>
    <t>Poistné a príspevok do poisťovní</t>
  </si>
  <si>
    <t>Tovary a služby</t>
  </si>
  <si>
    <t>650</t>
  </si>
  <si>
    <t>Splátka úrokov</t>
  </si>
  <si>
    <t>Výchova a vzdelávanie</t>
  </si>
  <si>
    <t>Bežné transfery</t>
  </si>
  <si>
    <t>Splátka úveru</t>
  </si>
  <si>
    <t xml:space="preserve">Bežné príjmy </t>
  </si>
  <si>
    <t>Daňové príjmy</t>
  </si>
  <si>
    <t>Daň z príjmov FO</t>
  </si>
  <si>
    <t>111</t>
  </si>
  <si>
    <t>11103</t>
  </si>
  <si>
    <t>Výnos dane z príjmov poukázany územnej samospráve</t>
  </si>
  <si>
    <t>Dane z majetku</t>
  </si>
  <si>
    <t>Daň z pozemkov</t>
  </si>
  <si>
    <t>Daň zo stavieb</t>
  </si>
  <si>
    <t>Daň z bytov</t>
  </si>
  <si>
    <t>Dane za špecifické služby</t>
  </si>
  <si>
    <t>133001</t>
  </si>
  <si>
    <t>Za psa</t>
  </si>
  <si>
    <t>133003</t>
  </si>
  <si>
    <t>Nevýherný hrací prístroj</t>
  </si>
  <si>
    <t>133006</t>
  </si>
  <si>
    <t>Ubytovanie</t>
  </si>
  <si>
    <t>133 012</t>
  </si>
  <si>
    <t>Za úžívanie verejného priestranstva</t>
  </si>
  <si>
    <t>133 013</t>
  </si>
  <si>
    <t>Za komunálne odpady a drobné stavebné odpady</t>
  </si>
  <si>
    <t>200</t>
  </si>
  <si>
    <t>Príjmy z vlastníctva</t>
  </si>
  <si>
    <t>Administratívne a iné poplatky a platby</t>
  </si>
  <si>
    <t xml:space="preserve">Administratívne poplatky </t>
  </si>
  <si>
    <t>Ďalšie administratívne a iné poplatky a platby</t>
  </si>
  <si>
    <t>Poplatok za znečisťovanie ovzdušia</t>
  </si>
  <si>
    <t>Úroky z účtov finančného hospodárenia</t>
  </si>
  <si>
    <t>Iné nedaňové príjmy</t>
  </si>
  <si>
    <t>Ostatné príjmy</t>
  </si>
  <si>
    <t>Vratky/vratka pôžičky</t>
  </si>
  <si>
    <t>Granty a transfery</t>
  </si>
  <si>
    <t>Tuzemské bežné granty a transfery</t>
  </si>
  <si>
    <t xml:space="preserve">Granty </t>
  </si>
  <si>
    <t>Tuzemské dotácie a transfery</t>
  </si>
  <si>
    <t>Dotácia zo ŠR/Cestné hospodárstvo</t>
  </si>
  <si>
    <t>Dotácia zo ŠR/Výrub drevín, ochrana, voda</t>
  </si>
  <si>
    <t>Dotácia zo ŠR/Matrika</t>
  </si>
  <si>
    <t>KŠU/Výchova a vzdelávanie</t>
  </si>
  <si>
    <t>UPSVaR/Prídavky na dieťa</t>
  </si>
  <si>
    <t>KUŽP/Povodňové a zabezpečovacie práce</t>
  </si>
  <si>
    <t>Bežné príjmy spolu:</t>
  </si>
  <si>
    <t>ZŠ/Bežné príjmy</t>
  </si>
  <si>
    <t>Kapitálové príjmy</t>
  </si>
  <si>
    <t>Príjem z predaja pozemkov</t>
  </si>
  <si>
    <t>Kapitálové príjmy spolu:</t>
  </si>
  <si>
    <t>Bežné príjmy</t>
  </si>
  <si>
    <t>Príjmové finančné operácie</t>
  </si>
  <si>
    <t>PRÍJMY SPOLU</t>
  </si>
  <si>
    <t>710</t>
  </si>
  <si>
    <t>09.1.1.2</t>
  </si>
  <si>
    <t>Realizácia kapitálových aktív</t>
  </si>
  <si>
    <t>700</t>
  </si>
  <si>
    <t>Tovary a služby/Ver. Obstarávanie</t>
  </si>
  <si>
    <t xml:space="preserve">Ostatné </t>
  </si>
  <si>
    <t>Predaj z prebytočného materiálu</t>
  </si>
  <si>
    <t>Dobropis Hasičska stanica</t>
  </si>
  <si>
    <t>Iné príjmy</t>
  </si>
  <si>
    <t>Za predaj výrobkov, tovarov a služieb MKS poplatky)</t>
  </si>
  <si>
    <t>Strategické plánovanie</t>
  </si>
  <si>
    <t>Strategický plán obce</t>
  </si>
  <si>
    <t>Prieskumy</t>
  </si>
  <si>
    <t>Nový územný plán</t>
  </si>
  <si>
    <t>Výstavba obce</t>
  </si>
  <si>
    <t>Hasičská stanica</t>
  </si>
  <si>
    <t>717</t>
  </si>
  <si>
    <t>Realizácia nových stavieb</t>
  </si>
  <si>
    <t>06.6.0.</t>
  </si>
  <si>
    <t>06.6.0</t>
  </si>
  <si>
    <t>GP nových stavieb</t>
  </si>
  <si>
    <t>Starosta obce, obecné zastupiteľstvo</t>
  </si>
  <si>
    <t>Starosta obce</t>
  </si>
  <si>
    <t>611</t>
  </si>
  <si>
    <t>Plat</t>
  </si>
  <si>
    <t>Odvody</t>
  </si>
  <si>
    <t>01.6.0.</t>
  </si>
  <si>
    <t>Voľby</t>
  </si>
  <si>
    <t>Odmeny</t>
  </si>
  <si>
    <t>Bezpečnosť a ochrana majetku</t>
  </si>
  <si>
    <t>Dobrovoľný a obecný hasičský zbor</t>
  </si>
  <si>
    <t>04.5.1.</t>
  </si>
  <si>
    <t>Tabuľky, dopravné značky</t>
  </si>
  <si>
    <t>01.1.2</t>
  </si>
  <si>
    <t>Audit</t>
  </si>
  <si>
    <t>01.7.0.</t>
  </si>
  <si>
    <t>820</t>
  </si>
  <si>
    <t xml:space="preserve">                    Úver 12 BD</t>
  </si>
  <si>
    <t>PROGRAM 2:  SLUŽBY  OBECNÉHO ÚRADU</t>
  </si>
  <si>
    <t>Služby vedenia samosprávy obce a verejnosti</t>
  </si>
  <si>
    <t>Mzdy, platy</t>
  </si>
  <si>
    <t>06.2.0.</t>
  </si>
  <si>
    <t>Matričná činnosť</t>
  </si>
  <si>
    <t>Hardware</t>
  </si>
  <si>
    <t>Software</t>
  </si>
  <si>
    <t>08.3.0.</t>
  </si>
  <si>
    <t>Rabčiansky chýrnik</t>
  </si>
  <si>
    <t>09.5.0.</t>
  </si>
  <si>
    <t>Školenia Ocú</t>
  </si>
  <si>
    <t>Prevádzka, správna réžia</t>
  </si>
  <si>
    <t>Prevádza, správna réžia</t>
  </si>
  <si>
    <t>05.1.0.</t>
  </si>
  <si>
    <t>Zneškodňovanie odpadov</t>
  </si>
  <si>
    <t>Pomoc občanom v hmotnej núdzi</t>
  </si>
  <si>
    <t>PROGRAM 3:  ŠKOLSTVO</t>
  </si>
  <si>
    <t>Školský klub detí</t>
  </si>
  <si>
    <t>PROGRAM 6:   KULTÚRA A ŠPORT</t>
  </si>
  <si>
    <t>Miestne kultúrne stredisko</t>
  </si>
  <si>
    <t>08.2.0.</t>
  </si>
  <si>
    <t>Mzdy a platy</t>
  </si>
  <si>
    <t>Knižničné služby</t>
  </si>
  <si>
    <t>Pamiatková starostlivosť</t>
  </si>
  <si>
    <t>Dom smútku</t>
  </si>
  <si>
    <t>Kultúrno-spoločenské akcie</t>
  </si>
  <si>
    <t>TJ Oravan Rabča</t>
  </si>
  <si>
    <t>Transféry TJ</t>
  </si>
  <si>
    <t>Podpora iných športových aktivít</t>
  </si>
  <si>
    <t>Technická mapa</t>
  </si>
  <si>
    <t>Členstvo obce v združeniach</t>
  </si>
  <si>
    <t>Kontrola</t>
  </si>
  <si>
    <t>Úvery, úroky z úverov</t>
  </si>
  <si>
    <t>Obecný informačný systém</t>
  </si>
  <si>
    <t>Obecné média</t>
  </si>
  <si>
    <t>Rodinná politika</t>
  </si>
  <si>
    <t>Ostatné kultúrne služby</t>
  </si>
  <si>
    <t>Podpora športových podujatí</t>
  </si>
  <si>
    <t>10.7.0.4</t>
  </si>
  <si>
    <t>Deti - hmotná núdza</t>
  </si>
  <si>
    <t>09.5.0.1</t>
  </si>
  <si>
    <t>Aktivita</t>
  </si>
  <si>
    <t>Funkčná klasifikácia</t>
  </si>
  <si>
    <t>Ukazovateľ</t>
  </si>
  <si>
    <t>PROGRAM 1:     PLÁN, ROZVOJ, VEDENIE, KONTROLA</t>
  </si>
  <si>
    <t xml:space="preserve">Kapitálové príjmy </t>
  </si>
  <si>
    <t>Údržba veľkoobj. kontajnerov</t>
  </si>
  <si>
    <t>Výkup pozemkov</t>
  </si>
  <si>
    <t>Obecné zastupiteľstvo</t>
  </si>
  <si>
    <t>Pozemkové úpravy - Adamovka III</t>
  </si>
  <si>
    <t>Miestne komunikácie (GP, povodne, údržba)</t>
  </si>
  <si>
    <t>Bezpečnostný systém ochrany</t>
  </si>
  <si>
    <t>Právne zastupovanie obce</t>
  </si>
  <si>
    <t>Členské poplatky</t>
  </si>
  <si>
    <t>Hlavný kontrolór</t>
  </si>
  <si>
    <t>Úver športová hala</t>
  </si>
  <si>
    <t>Úroky z úverov</t>
  </si>
  <si>
    <t>Audodoprava</t>
  </si>
  <si>
    <t>Vzdelávanie</t>
  </si>
  <si>
    <t>Odpadové hospodárstvo</t>
  </si>
  <si>
    <t>Ďalšie sociálne služby</t>
  </si>
  <si>
    <t>Odľahčovacia služba</t>
  </si>
  <si>
    <t>Právne služby</t>
  </si>
  <si>
    <r>
      <t xml:space="preserve">Obecný úrad </t>
    </r>
    <r>
      <rPr>
        <sz val="10"/>
        <rFont val="Symbol"/>
        <family val="1"/>
      </rPr>
      <t>-</t>
    </r>
    <r>
      <rPr>
        <sz val="10"/>
        <rFont val="Calibri"/>
        <family val="2"/>
      </rPr>
      <t xml:space="preserve"> rekonštrukcia</t>
    </r>
  </si>
  <si>
    <t>Úver 8 BJ</t>
  </si>
  <si>
    <t>Územnoplánovacie podklady  a dokumentácia</t>
  </si>
  <si>
    <t>Evidencia ulíc, ver. priestrastiev a budov</t>
  </si>
  <si>
    <t>PROGRAM 2: SLUŽBY  OBECNÉHO  ÚRADU</t>
  </si>
  <si>
    <t>Vývoz komunálneho odpadu</t>
  </si>
  <si>
    <t>Prídavky na deti, sociálne dávky</t>
  </si>
  <si>
    <t>Dotácie rôznym šport. klubom</t>
  </si>
  <si>
    <r>
      <t xml:space="preserve">PSER </t>
    </r>
    <r>
      <rPr>
        <sz val="10"/>
        <rFont val="Symbol"/>
        <family val="1"/>
      </rPr>
      <t xml:space="preserve">- </t>
    </r>
    <r>
      <rPr>
        <sz val="10"/>
        <rFont val="Calibri"/>
        <family val="2"/>
      </rPr>
      <t>aktuálizácia</t>
    </r>
  </si>
  <si>
    <t>Nákup pozemkov a nehm. aktív</t>
  </si>
  <si>
    <t>Príspevok Rabčan, obecné služby</t>
  </si>
  <si>
    <t>KŚU/Dot. na žiakov zo sociálne znevýhodneného prostredia</t>
  </si>
  <si>
    <r>
      <t xml:space="preserve">Finančné operácie </t>
    </r>
    <r>
      <rPr>
        <b/>
        <sz val="10"/>
        <rFont val="Symbol"/>
        <family val="1"/>
      </rPr>
      <t>-</t>
    </r>
    <r>
      <rPr>
        <b/>
        <sz val="10"/>
        <rFont val="Calibri"/>
        <family val="2"/>
      </rPr>
      <t xml:space="preserve"> príjmové spolu:</t>
    </r>
  </si>
  <si>
    <t xml:space="preserve">Finančné operácie ‒ príjmy </t>
  </si>
  <si>
    <t>PROGRAM 4:     SLUŽBY  OBČANOM</t>
  </si>
  <si>
    <t>PROGRAM 3:     ŠKOLSTVO</t>
  </si>
  <si>
    <t>PROGRAM 1:  PLÁN,  ROZVOJ, VEDENIE, KONTROLA</t>
  </si>
  <si>
    <t>PROGRAM 5:    SOCIÁLNE SLUŽBY</t>
  </si>
  <si>
    <t>PROGRAM 5:  SOCIÁLNE SLUŽBY</t>
  </si>
  <si>
    <t>PROGRAM 6:     KULTÚRA A ŠPORT</t>
  </si>
  <si>
    <t>Z náhrad z poistného plnenia</t>
  </si>
  <si>
    <r>
      <t xml:space="preserve">RABČAN, s.r.o.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vrátenie pôžičky</t>
    </r>
  </si>
  <si>
    <r>
      <t xml:space="preserve">Nedaňové príjmy </t>
    </r>
    <r>
      <rPr>
        <b/>
        <sz val="10"/>
        <rFont val="Symbol"/>
        <family val="1"/>
      </rPr>
      <t>-</t>
    </r>
    <r>
      <rPr>
        <b/>
        <sz val="10"/>
        <rFont val="Calibri"/>
        <family val="2"/>
      </rPr>
      <t xml:space="preserve"> príjmy z podnikania a z vlastného majetku</t>
    </r>
  </si>
  <si>
    <r>
      <t xml:space="preserve">Nedaňové príjmy </t>
    </r>
    <r>
      <rPr>
        <b/>
        <sz val="10"/>
        <rFont val="Symbol"/>
        <family val="1"/>
      </rPr>
      <t>-</t>
    </r>
    <r>
      <rPr>
        <b/>
        <i/>
        <sz val="10"/>
        <rFont val="Calibri"/>
        <family val="2"/>
      </rPr>
      <t xml:space="preserve"> príjmy z podnikania a z vlastníctva majetku</t>
    </r>
  </si>
  <si>
    <r>
      <t xml:space="preserve">Príjmy z prenajatých pozemkov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garáže</t>
    </r>
  </si>
  <si>
    <r>
      <t xml:space="preserve">Správne popl./over. podpisu, listiny, registre, SOcÚ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pov., osvedč., reg., ...</t>
    </r>
  </si>
  <si>
    <t>Poplatky a platby z nepriemyselného a náhodného predaja a služieb</t>
  </si>
  <si>
    <t>Opatrovateľská služba, dôchodci strava, MK upomienky</t>
  </si>
  <si>
    <t>Prijatie pôžičky od fyzických osôb</t>
  </si>
  <si>
    <r>
      <t xml:space="preserve">Dotácia zo ŠR/Školstvo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prenesené kompetencie</t>
    </r>
  </si>
  <si>
    <r>
      <t xml:space="preserve">Hmotná núdza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Strava</t>
    </r>
  </si>
  <si>
    <r>
      <t xml:space="preserve">Hmotná núdza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Školské pomôcky</t>
    </r>
  </si>
  <si>
    <r>
      <t xml:space="preserve">Dotácia miestna kultúra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obecná knižnica</t>
    </r>
  </si>
  <si>
    <r>
      <t xml:space="preserve">OÚ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>Voľby</t>
    </r>
  </si>
  <si>
    <r>
      <t xml:space="preserve">Školstvo/RO s právnou subjektivitou </t>
    </r>
    <r>
      <rPr>
        <b/>
        <sz val="10"/>
        <rFont val="Symbol"/>
        <family val="1"/>
      </rPr>
      <t>-</t>
    </r>
    <r>
      <rPr>
        <b/>
        <sz val="10"/>
        <rFont val="Calibri"/>
        <family val="2"/>
      </rPr>
      <t xml:space="preserve"> ZŠ s MŠ Rabča</t>
    </r>
  </si>
  <si>
    <t>Nevyčerpané prostriedky predchádzajúceho roka</t>
  </si>
  <si>
    <t>Z predaja dlhodobého finančného majetku</t>
  </si>
  <si>
    <t>Prevod prebytku z rezervného fondu</t>
  </si>
  <si>
    <t>Prekleňovací úver EÚ projekt PR kanalizácia</t>
  </si>
  <si>
    <t>Transfér pre materskú školu</t>
  </si>
  <si>
    <r>
      <t xml:space="preserve">Dotácia zo štátného rozpočtu/Školstvo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vzdelávacie poukazy</t>
    </r>
  </si>
  <si>
    <r>
      <t xml:space="preserve">Dotácia/REGOB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registratúra evidencie obyvateľov</t>
    </r>
  </si>
  <si>
    <t>312012</t>
  </si>
  <si>
    <t>Príjem z pokút</t>
  </si>
  <si>
    <r>
      <t xml:space="preserve">Z prenajatých bytov, budov (budovy, kultúrny dom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nájmy)</t>
    </r>
  </si>
  <si>
    <t>Dotácia - regionálne školstvo</t>
  </si>
  <si>
    <t>PD "Rozšír.vodov.III.etapa"</t>
  </si>
  <si>
    <t>Tovary  a služby</t>
  </si>
  <si>
    <t>Kopírovanie, tlač, web stránka</t>
  </si>
  <si>
    <t>ZŠ asist.učiteľa</t>
  </si>
  <si>
    <t>KŠU/rôzne</t>
  </si>
  <si>
    <t xml:space="preserve">                Fin. lízing kopír.stroj</t>
  </si>
  <si>
    <t>Splátka lízingu</t>
  </si>
  <si>
    <t>Tovary a služby (kopírovanie)</t>
  </si>
  <si>
    <t>Obnova VO v obci Rabča</t>
  </si>
  <si>
    <t>Aktivačné činnosti, ver.WC</t>
  </si>
  <si>
    <t>Dopravné, poist.motor.vozidiel</t>
  </si>
  <si>
    <t>01.1.1.</t>
  </si>
  <si>
    <t>Dotácia-DHZ Rabča</t>
  </si>
  <si>
    <t>Dotácia zo ŠR/Register adries</t>
  </si>
  <si>
    <t>Projekt opatrovateľky/Implem.agentúra</t>
  </si>
  <si>
    <t>Rozpočet na rok 2019</t>
  </si>
  <si>
    <t>322001</t>
  </si>
  <si>
    <t>Muzeálna miestnost</t>
  </si>
  <si>
    <r>
      <t xml:space="preserve">Úver </t>
    </r>
    <r>
      <rPr>
        <sz val="11.5"/>
        <rFont val="Symbol"/>
        <family val="1"/>
      </rPr>
      <t>-</t>
    </r>
    <r>
      <rPr>
        <sz val="10"/>
        <rFont val="Calibri"/>
        <family val="2"/>
      </rPr>
      <t xml:space="preserve"> rekonštrukcia Ocú</t>
    </r>
  </si>
  <si>
    <t>Materská škola Gaceľ</t>
  </si>
  <si>
    <t>PD, nadstavba MŠ</t>
  </si>
  <si>
    <r>
      <t xml:space="preserve">Kapitálový transfér </t>
    </r>
    <r>
      <rPr>
        <sz val="10"/>
        <color indexed="8"/>
        <rFont val="Symbol"/>
        <family val="1"/>
      </rPr>
      <t>- N</t>
    </r>
    <r>
      <rPr>
        <sz val="10"/>
        <color indexed="8"/>
        <rFont val="Calibri"/>
        <family val="2"/>
      </rPr>
      <t>adstavba MŠ Gaceľ</t>
    </r>
  </si>
  <si>
    <t>10.2.0.</t>
  </si>
  <si>
    <t>10.4.0.</t>
  </si>
  <si>
    <t>Prístroje, zariadenia, ob.rozhlas</t>
  </si>
  <si>
    <t>VZN</t>
  </si>
  <si>
    <t>MŠ:  178 detí x 108 = 230688</t>
  </si>
  <si>
    <t>ŠJ:    653 detí x 104 = 67912</t>
  </si>
  <si>
    <t>ŠKD:  42 detí x 72 =   36288</t>
  </si>
  <si>
    <t>Rozpočet</t>
  </si>
  <si>
    <t>Bežné príjmy zš</t>
  </si>
  <si>
    <t>Finančné operácie príjmové</t>
  </si>
  <si>
    <t>Program č. 1</t>
  </si>
  <si>
    <t>Program č. 2</t>
  </si>
  <si>
    <t>Program č. 4</t>
  </si>
  <si>
    <t>Program č. 5</t>
  </si>
  <si>
    <t>Program č. 6</t>
  </si>
  <si>
    <t>Bežné výdavky - zš</t>
  </si>
  <si>
    <t>Bežné výdavky- CVČ</t>
  </si>
  <si>
    <t>Kapitálové výdavky - Ocú</t>
  </si>
  <si>
    <t>Finančné operácie výdavkové</t>
  </si>
  <si>
    <t>VÝDAVKY SPOLU</t>
  </si>
  <si>
    <t>VÝSLEDOK HOSPODÁRENIA</t>
  </si>
  <si>
    <t>Program č. 3 - ZŠ</t>
  </si>
  <si>
    <t>Kapitálové výdavky - ZŠ</t>
  </si>
  <si>
    <t>322002</t>
  </si>
  <si>
    <t>ROZPOČET  2020</t>
  </si>
  <si>
    <t>05.6.0.</t>
  </si>
  <si>
    <t>Protipovodňové opatrenia</t>
  </si>
  <si>
    <t>Rozpočet na rok 2020</t>
  </si>
  <si>
    <t>Adamovka III. - vodovod, VODOVOD III.etapa</t>
  </si>
  <si>
    <t>Kompostéry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</si>
  <si>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Modernizácia učební ZŠ s MŠ</t>
    </r>
  </si>
  <si>
    <t>Kapitálový transfér - VODOVOD III.etapa</t>
  </si>
  <si>
    <t>Kapitálový transfér - kompostéry</t>
  </si>
  <si>
    <t>Skutočné plnenie r. 2017</t>
  </si>
  <si>
    <t>ROZPOČET  2021</t>
  </si>
  <si>
    <t>Skutoč. plnenie v roku 2017</t>
  </si>
  <si>
    <t>Rozpočet na rok 2021</t>
  </si>
  <si>
    <t>Rôzne dotácie (ZŠ, ml.hasiči, MOP....)</t>
  </si>
  <si>
    <t>620,630</t>
  </si>
  <si>
    <t>Projekt "Rozdelení hranicou..."</t>
  </si>
  <si>
    <t>Reg.obyv., reg.adries, ŽP</t>
  </si>
  <si>
    <t>Kapitálový transfér - Multif.ihrisko_nižný koniec</t>
  </si>
  <si>
    <t>Modernizácia učební ZŠ s MŠ</t>
  </si>
  <si>
    <t>Projekt kompostery</t>
  </si>
  <si>
    <t>Rekonštrukcia kotolne ZŠ s MŠ na biomasu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</si>
  <si>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Rekonštrukcia kotolne na biomasu</t>
    </r>
  </si>
  <si>
    <t>3</t>
  </si>
  <si>
    <t>Projekty - Detský kútik Hopkáčik</t>
  </si>
  <si>
    <t>09.8.0.</t>
  </si>
  <si>
    <t>Detský kútik Hopkáčik</t>
  </si>
  <si>
    <t>4</t>
  </si>
  <si>
    <t>Bežné výdavky (mzdy, odvody,tov.a služby)</t>
  </si>
  <si>
    <t>Projekt_detský kútik Hopkáčik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</si>
  <si>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Projekt CIZS</t>
    </r>
  </si>
  <si>
    <t>Multifunkčné ihrisko, workaut.ihrisko</t>
  </si>
  <si>
    <t>Skutoč. plnenie v roku 2018</t>
  </si>
  <si>
    <t>Kapitálový transfér - Kamerový systém, obecný rozhlas, zavlaž.systém</t>
  </si>
  <si>
    <t>Kapitálový transfér - školiaca miestnosť OHS</t>
  </si>
  <si>
    <t>Očakáv. skutoč. v roku 2019</t>
  </si>
  <si>
    <t>Rozpočet na rok 2022</t>
  </si>
  <si>
    <t>Skutočné plnenie r. 2018</t>
  </si>
  <si>
    <t>ROZPOČET 2019</t>
  </si>
  <si>
    <t>Očakáv. skutočnosť 2019</t>
  </si>
  <si>
    <t>ROZPOČET  2022</t>
  </si>
  <si>
    <t>5</t>
  </si>
  <si>
    <t>6</t>
  </si>
  <si>
    <t>7</t>
  </si>
  <si>
    <t>8</t>
  </si>
  <si>
    <t>9</t>
  </si>
  <si>
    <t>10</t>
  </si>
  <si>
    <t>11</t>
  </si>
  <si>
    <t>Projekt "Odovzd.dedičstva...."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</si>
  <si>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Workautové ihrisko</t>
    </r>
  </si>
  <si>
    <t>ZŠ s MŠ_odstr.2-smennosť, vytv.6 tried</t>
  </si>
  <si>
    <t>Rekonštrukcia a modernizácia</t>
  </si>
  <si>
    <t>Kapitálový transfér - ZŠ s MŠ odstr.2-smennoť, vytvr.6 tried</t>
  </si>
  <si>
    <t>Kapitálový transfér - Detské jasle</t>
  </si>
  <si>
    <t>Projekt - Detské jasle</t>
  </si>
  <si>
    <t>Protipovodň.opatr., Parkovisko pri šk.areáli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</si>
  <si>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Parkovisko pri škol.areáli</t>
    </r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</si>
  <si>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Spoločná hranica-cyklotrasa</t>
    </r>
  </si>
  <si>
    <t>Projekt Spoločná hranica_cyklotrasa</t>
  </si>
  <si>
    <t>Dom služieb, ver.WC, Proj. Sprievodca sakr.pamiatkami</t>
  </si>
  <si>
    <t>Dotácia_Proj. Sprievodca sakral.pamiatkami</t>
  </si>
  <si>
    <r>
      <t xml:space="preserve">ÚPSVaR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dobr.činnosť, chránená dielňa</t>
    </r>
  </si>
  <si>
    <t>Dotácia - kompostery BV</t>
  </si>
  <si>
    <t>Modernizácia učební ZŠ s MŠ, Nadstavba MŠ</t>
  </si>
  <si>
    <t>Obstar.kapitálových aktív</t>
  </si>
  <si>
    <t xml:space="preserve">Úver </t>
  </si>
  <si>
    <t>Kapitálový transfér - Soľanka</t>
  </si>
  <si>
    <t>Projekt "Soľanka"</t>
  </si>
  <si>
    <t>Dotácia z VÚC (projekty detí), Dni Rabče</t>
  </si>
  <si>
    <t>Dotácia - SFZ (TJ)</t>
  </si>
  <si>
    <t>2020 R</t>
  </si>
  <si>
    <r>
      <t xml:space="preserve">Program č. 7 - CVČ ( </t>
    </r>
    <r>
      <rPr>
        <sz val="10"/>
        <rFont val="Times New Roman"/>
        <family val="1"/>
      </rPr>
      <t>pozastavená činnosť)</t>
    </r>
  </si>
  <si>
    <t>ROZPOČET OBCE RABČA 2020 S VÝHĽADOM NA ROKY 2021 a 2022</t>
  </si>
  <si>
    <t>SCHVÁLENÝ  ROZPOČET  na rok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</si>
</sst>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[$€-1]"/>
    <numFmt numFmtId="173" formatCode="_-* #,##0\ [$€-1]_-;\-* #,##0\ [$€-1]_-;_-* &quot;-&quot;\ [$€-1]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0"/>
      <name val="Symbol"/>
      <family val="1"/>
    </font>
    <font>
      <sz val="11.5"/>
      <name val="Symbol"/>
      <family val="1"/>
    </font>
    <font>
      <b/>
      <sz val="10"/>
      <name val="Symbol"/>
      <family val="1"/>
    </font>
    <font>
      <sz val="10"/>
      <color indexed="8"/>
      <name val="Symbol"/>
      <family val="1"/>
    </font>
    <font>
      <b/>
      <sz val="10"/>
      <name val="Arial"/>
      <family val="2"/>
    </font>
    <font>
      <sz val="72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2"/>
      <color indexed="10"/>
      <name val="Arial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24"/>
      <name val="Arial"/>
      <family val="2"/>
    </font>
    <font>
      <sz val="26"/>
      <name val="Arial"/>
      <family val="2"/>
    </font>
    <font>
      <b/>
      <sz val="16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Arial"/>
      <family val="2"/>
    </font>
    <font>
      <b/>
      <sz val="4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>
        <color indexed="10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indexed="10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/>
    </border>
    <border>
      <left style="thin"/>
      <right style="medium">
        <color indexed="10"/>
      </right>
      <top style="thin"/>
      <bottom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3" fontId="2" fillId="21" borderId="1" applyProtection="0">
      <alignment horizontal="center" vertical="top" wrapText="1"/>
    </xf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173" fontId="3" fillId="0" borderId="1">
      <alignment horizontal="right"/>
      <protection/>
    </xf>
    <xf numFmtId="173" fontId="3" fillId="0" borderId="1">
      <alignment horizontal="right"/>
      <protection/>
    </xf>
    <xf numFmtId="173" fontId="38" fillId="24" borderId="1">
      <alignment horizontal="right"/>
      <protection locked="0"/>
    </xf>
    <xf numFmtId="9" fontId="0" fillId="0" borderId="0" applyFont="0" applyFill="0" applyBorder="0" applyAlignment="0" applyProtection="0"/>
    <xf numFmtId="173" fontId="4" fillId="25" borderId="1">
      <alignment horizontal="left" vertical="center"/>
      <protection locked="0"/>
    </xf>
    <xf numFmtId="172" fontId="3" fillId="26" borderId="1">
      <alignment horizontal="right" vertical="center"/>
      <protection locked="0"/>
    </xf>
    <xf numFmtId="0" fontId="0" fillId="27" borderId="6" applyNumberFormat="0" applyFont="0" applyAlignment="0" applyProtection="0"/>
    <xf numFmtId="0" fontId="56" fillId="0" borderId="7" applyNumberFormat="0" applyFill="0" applyAlignment="0" applyProtection="0"/>
    <xf numFmtId="172" fontId="2" fillId="28" borderId="1" applyProtection="0">
      <alignment horizontal="right" vertical="center"/>
    </xf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9" applyNumberFormat="0" applyAlignment="0" applyProtection="0"/>
    <xf numFmtId="0" fontId="61" fillId="30" borderId="9" applyNumberFormat="0" applyAlignment="0" applyProtection="0"/>
    <xf numFmtId="0" fontId="62" fillId="30" borderId="10" applyNumberFormat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</cellStyleXfs>
  <cellXfs count="487">
    <xf numFmtId="0" fontId="0" fillId="0" borderId="0" xfId="0" applyAlignment="1">
      <alignment/>
    </xf>
    <xf numFmtId="0" fontId="0" fillId="38" borderId="0" xfId="0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7" fillId="38" borderId="0" xfId="0" applyFont="1" applyFill="1" applyAlignment="1">
      <alignment/>
    </xf>
    <xf numFmtId="3" fontId="3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49" fontId="3" fillId="38" borderId="1" xfId="0" applyNumberFormat="1" applyFont="1" applyFill="1" applyBorder="1" applyAlignment="1" applyProtection="1">
      <alignment horizontal="center"/>
      <protection locked="0"/>
    </xf>
    <xf numFmtId="173" fontId="2" fillId="38" borderId="1" xfId="0" applyNumberFormat="1" applyFont="1" applyFill="1" applyBorder="1" applyAlignment="1" applyProtection="1">
      <alignment horizontal="right"/>
      <protection locked="0"/>
    </xf>
    <xf numFmtId="172" fontId="3" fillId="26" borderId="1" xfId="50">
      <alignment horizontal="right" vertical="center"/>
      <protection locked="0"/>
    </xf>
    <xf numFmtId="49" fontId="2" fillId="0" borderId="0" xfId="0" applyNumberFormat="1" applyFont="1" applyAlignment="1" applyProtection="1">
      <alignment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49" fontId="4" fillId="38" borderId="1" xfId="0" applyNumberFormat="1" applyFont="1" applyFill="1" applyBorder="1" applyAlignment="1" applyProtection="1">
      <alignment/>
      <protection locked="0"/>
    </xf>
    <xf numFmtId="49" fontId="3" fillId="38" borderId="1" xfId="0" applyNumberFormat="1" applyFont="1" applyFill="1" applyBorder="1" applyAlignment="1" applyProtection="1">
      <alignment/>
      <protection locked="0"/>
    </xf>
    <xf numFmtId="49" fontId="3" fillId="26" borderId="1" xfId="50" applyNumberFormat="1" applyAlignment="1">
      <alignment/>
      <protection locked="0"/>
    </xf>
    <xf numFmtId="173" fontId="3" fillId="0" borderId="1" xfId="45">
      <alignment horizontal="right"/>
      <protection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72" fontId="2" fillId="28" borderId="1" xfId="53" applyFont="1" applyBorder="1" applyProtection="1">
      <alignment horizontal="right" vertical="center"/>
      <protection/>
    </xf>
    <xf numFmtId="3" fontId="2" fillId="38" borderId="0" xfId="0" applyNumberFormat="1" applyFont="1" applyFill="1" applyBorder="1" applyAlignment="1" applyProtection="1">
      <alignment horizontal="right"/>
      <protection locked="0"/>
    </xf>
    <xf numFmtId="49" fontId="3" fillId="26" borderId="1" xfId="50" applyNumberFormat="1" applyFont="1">
      <alignment horizontal="right" vertical="center"/>
      <protection locked="0"/>
    </xf>
    <xf numFmtId="172" fontId="3" fillId="26" borderId="1" xfId="50" applyFont="1" applyAlignment="1">
      <alignment horizontal="left" vertical="center"/>
      <protection locked="0"/>
    </xf>
    <xf numFmtId="172" fontId="3" fillId="26" borderId="1" xfId="50" applyFont="1">
      <alignment horizontal="right" vertical="center"/>
      <protection locked="0"/>
    </xf>
    <xf numFmtId="49" fontId="18" fillId="38" borderId="1" xfId="0" applyNumberFormat="1" applyFont="1" applyFill="1" applyBorder="1" applyAlignment="1" applyProtection="1">
      <alignment horizontal="left"/>
      <protection locked="0"/>
    </xf>
    <xf numFmtId="0" fontId="3" fillId="38" borderId="1" xfId="0" applyFont="1" applyFill="1" applyBorder="1" applyAlignment="1" applyProtection="1">
      <alignment horizontal="left"/>
      <protection locked="0"/>
    </xf>
    <xf numFmtId="173" fontId="3" fillId="0" borderId="1" xfId="45" applyFont="1">
      <alignment horizontal="right"/>
      <protection/>
    </xf>
    <xf numFmtId="49" fontId="3" fillId="38" borderId="1" xfId="0" applyNumberFormat="1" applyFont="1" applyFill="1" applyBorder="1" applyAlignment="1" applyProtection="1">
      <alignment horizontal="left"/>
      <protection locked="0"/>
    </xf>
    <xf numFmtId="49" fontId="4" fillId="38" borderId="1" xfId="0" applyNumberFormat="1" applyFont="1" applyFill="1" applyBorder="1" applyAlignment="1" applyProtection="1">
      <alignment horizontal="left"/>
      <protection locked="0"/>
    </xf>
    <xf numFmtId="49" fontId="4" fillId="38" borderId="1" xfId="0" applyNumberFormat="1" applyFont="1" applyFill="1" applyBorder="1" applyAlignment="1" applyProtection="1">
      <alignment horizontal="right"/>
      <protection locked="0"/>
    </xf>
    <xf numFmtId="49" fontId="3" fillId="26" borderId="1" xfId="50" applyNumberFormat="1" applyAlignment="1">
      <alignment horizontal="left"/>
      <protection locked="0"/>
    </xf>
    <xf numFmtId="49" fontId="4" fillId="39" borderId="1" xfId="0" applyNumberFormat="1" applyFont="1" applyFill="1" applyBorder="1" applyAlignment="1" applyProtection="1">
      <alignment horizontal="left"/>
      <protection locked="0"/>
    </xf>
    <xf numFmtId="0" fontId="3" fillId="38" borderId="1" xfId="0" applyFont="1" applyFill="1" applyBorder="1" applyAlignment="1" applyProtection="1">
      <alignment/>
      <protection locked="0"/>
    </xf>
    <xf numFmtId="1" fontId="3" fillId="38" borderId="1" xfId="0" applyNumberFormat="1" applyFont="1" applyFill="1" applyBorder="1" applyAlignment="1" applyProtection="1">
      <alignment horizontal="center" vertical="center"/>
      <protection locked="0"/>
    </xf>
    <xf numFmtId="49" fontId="3" fillId="38" borderId="1" xfId="0" applyNumberFormat="1" applyFont="1" applyFill="1" applyBorder="1" applyAlignment="1" applyProtection="1">
      <alignment horizontal="center" vertical="center"/>
      <protection locked="0"/>
    </xf>
    <xf numFmtId="172" fontId="3" fillId="26" borderId="1" xfId="50" applyFont="1" applyAlignment="1">
      <alignment horizontal="right" vertical="center"/>
      <protection locked="0"/>
    </xf>
    <xf numFmtId="49" fontId="3" fillId="38" borderId="1" xfId="0" applyNumberFormat="1" applyFont="1" applyFill="1" applyBorder="1" applyAlignment="1" applyProtection="1">
      <alignment horizontal="right"/>
      <protection locked="0"/>
    </xf>
    <xf numFmtId="173" fontId="4" fillId="25" borderId="11" xfId="49" applyFont="1" applyBorder="1" applyAlignment="1">
      <alignment horizontal="left" vertical="center"/>
      <protection locked="0"/>
    </xf>
    <xf numFmtId="173" fontId="3" fillId="24" borderId="1" xfId="47" applyFont="1" applyAlignment="1">
      <alignment horizontal="left"/>
      <protection locked="0"/>
    </xf>
    <xf numFmtId="173" fontId="3" fillId="24" borderId="1" xfId="47" applyFont="1" applyAlignment="1">
      <alignment horizontal="right"/>
      <protection locked="0"/>
    </xf>
    <xf numFmtId="49" fontId="18" fillId="38" borderId="1" xfId="0" applyNumberFormat="1" applyFont="1" applyFill="1" applyBorder="1" applyAlignment="1" applyProtection="1">
      <alignment horizontal="right" vertical="center"/>
      <protection locked="0"/>
    </xf>
    <xf numFmtId="172" fontId="3" fillId="26" borderId="1" xfId="50" applyFont="1" applyAlignment="1">
      <alignment vertical="center"/>
      <protection locked="0"/>
    </xf>
    <xf numFmtId="173" fontId="3" fillId="24" borderId="1" xfId="47" applyFont="1" applyAlignment="1">
      <alignment horizontal="center" vertical="center"/>
      <protection locked="0"/>
    </xf>
    <xf numFmtId="49" fontId="2" fillId="25" borderId="1" xfId="49" applyNumberFormat="1" applyFont="1">
      <alignment horizontal="left" vertical="center"/>
      <protection locked="0"/>
    </xf>
    <xf numFmtId="49" fontId="3" fillId="39" borderId="1" xfId="50" applyNumberFormat="1" applyFont="1" applyFill="1" applyBorder="1" applyAlignment="1">
      <alignment horizontal="right" vertical="center"/>
      <protection locked="0"/>
    </xf>
    <xf numFmtId="0" fontId="0" fillId="38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172" fontId="2" fillId="28" borderId="1" xfId="53" applyFont="1" applyAlignment="1" applyProtection="1">
      <alignment horizontal="right" vertical="center"/>
      <protection/>
    </xf>
    <xf numFmtId="173" fontId="4" fillId="25" borderId="1" xfId="49" applyFont="1" applyAlignment="1">
      <alignment horizontal="left" vertical="center"/>
      <protection locked="0"/>
    </xf>
    <xf numFmtId="173" fontId="3" fillId="0" borderId="1" xfId="45" applyFont="1" applyAlignment="1">
      <alignment horizontal="right" vertical="center"/>
      <protection/>
    </xf>
    <xf numFmtId="0" fontId="19" fillId="38" borderId="0" xfId="0" applyFont="1" applyFill="1" applyBorder="1" applyAlignment="1">
      <alignment vertical="center"/>
    </xf>
    <xf numFmtId="1" fontId="19" fillId="38" borderId="0" xfId="0" applyNumberFormat="1" applyFont="1" applyFill="1" applyBorder="1" applyAlignment="1">
      <alignment vertical="center"/>
    </xf>
    <xf numFmtId="1" fontId="5" fillId="38" borderId="1" xfId="0" applyNumberFormat="1" applyFont="1" applyFill="1" applyBorder="1" applyAlignment="1">
      <alignment vertical="center"/>
    </xf>
    <xf numFmtId="172" fontId="2" fillId="28" borderId="1" xfId="53" applyFont="1" applyBorder="1" applyAlignment="1" applyProtection="1">
      <alignment horizontal="right" vertical="center"/>
      <protection/>
    </xf>
    <xf numFmtId="0" fontId="5" fillId="38" borderId="0" xfId="0" applyFont="1" applyFill="1" applyBorder="1" applyAlignment="1">
      <alignment vertical="center"/>
    </xf>
    <xf numFmtId="173" fontId="3" fillId="0" borderId="1" xfId="45" applyFont="1" applyBorder="1" applyAlignment="1">
      <alignment horizontal="right" vertical="center"/>
      <protection/>
    </xf>
    <xf numFmtId="49" fontId="3" fillId="26" borderId="1" xfId="50" applyNumberFormat="1" applyFont="1" applyAlignment="1">
      <alignment horizontal="left" vertical="center"/>
      <protection locked="0"/>
    </xf>
    <xf numFmtId="49" fontId="4" fillId="25" borderId="1" xfId="49" applyNumberFormat="1" applyFont="1" applyAlignment="1">
      <alignment horizontal="left" vertical="center"/>
      <protection locked="0"/>
    </xf>
    <xf numFmtId="49" fontId="2" fillId="28" borderId="1" xfId="53" applyNumberFormat="1" applyFont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>
      <alignment horizontal="left" vertical="center"/>
    </xf>
    <xf numFmtId="49" fontId="5" fillId="38" borderId="1" xfId="0" applyNumberFormat="1" applyFont="1" applyFill="1" applyBorder="1" applyAlignment="1">
      <alignment horizontal="left" vertical="center"/>
    </xf>
    <xf numFmtId="49" fontId="2" fillId="28" borderId="1" xfId="53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>
      <alignment horizontal="right"/>
    </xf>
    <xf numFmtId="49" fontId="3" fillId="38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72" fontId="2" fillId="28" borderId="1" xfId="53" applyFont="1" applyAlignment="1" applyProtection="1">
      <alignment horizontal="left" vertical="center"/>
      <protection/>
    </xf>
    <xf numFmtId="0" fontId="5" fillId="38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2" fillId="38" borderId="0" xfId="0" applyNumberFormat="1" applyFont="1" applyFill="1" applyBorder="1" applyAlignment="1">
      <alignment horizontal="left" vertical="center"/>
    </xf>
    <xf numFmtId="0" fontId="19" fillId="38" borderId="0" xfId="0" applyFont="1" applyFill="1" applyBorder="1" applyAlignment="1">
      <alignment horizontal="left" vertical="center"/>
    </xf>
    <xf numFmtId="49" fontId="3" fillId="38" borderId="0" xfId="0" applyNumberFormat="1" applyFont="1" applyFill="1" applyAlignment="1">
      <alignment horizontal="left" vertical="center"/>
    </xf>
    <xf numFmtId="172" fontId="2" fillId="28" borderId="1" xfId="53" applyFont="1" applyBorder="1" applyAlignment="1" applyProtection="1">
      <alignment horizontal="left" vertical="center"/>
      <protection/>
    </xf>
    <xf numFmtId="49" fontId="3" fillId="38" borderId="0" xfId="0" applyNumberFormat="1" applyFont="1" applyFill="1" applyBorder="1" applyAlignment="1">
      <alignment horizontal="left" vertical="center"/>
    </xf>
    <xf numFmtId="0" fontId="5" fillId="38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2" fontId="3" fillId="26" borderId="12" xfId="50" applyBorder="1">
      <alignment horizontal="right" vertical="center"/>
      <protection locked="0"/>
    </xf>
    <xf numFmtId="173" fontId="2" fillId="38" borderId="12" xfId="0" applyNumberFormat="1" applyFont="1" applyFill="1" applyBorder="1" applyAlignment="1" applyProtection="1">
      <alignment horizontal="right"/>
      <protection locked="0"/>
    </xf>
    <xf numFmtId="173" fontId="3" fillId="0" borderId="12" xfId="45" applyBorder="1">
      <alignment horizontal="right"/>
      <protection/>
    </xf>
    <xf numFmtId="172" fontId="3" fillId="26" borderId="11" xfId="50" applyBorder="1">
      <alignment horizontal="right" vertical="center"/>
      <protection locked="0"/>
    </xf>
    <xf numFmtId="173" fontId="2" fillId="38" borderId="11" xfId="0" applyNumberFormat="1" applyFont="1" applyFill="1" applyBorder="1" applyAlignment="1" applyProtection="1">
      <alignment horizontal="right"/>
      <protection locked="0"/>
    </xf>
    <xf numFmtId="173" fontId="3" fillId="0" borderId="11" xfId="45" applyBorder="1">
      <alignment horizontal="right"/>
      <protection/>
    </xf>
    <xf numFmtId="172" fontId="3" fillId="26" borderId="12" xfId="50" applyFont="1" applyBorder="1">
      <alignment horizontal="right" vertical="center"/>
      <protection locked="0"/>
    </xf>
    <xf numFmtId="173" fontId="3" fillId="0" borderId="12" xfId="45" applyFont="1" applyBorder="1">
      <alignment horizontal="right"/>
      <protection/>
    </xf>
    <xf numFmtId="172" fontId="3" fillId="26" borderId="11" xfId="50" applyFont="1" applyBorder="1">
      <alignment horizontal="right" vertical="center"/>
      <protection locked="0"/>
    </xf>
    <xf numFmtId="173" fontId="3" fillId="0" borderId="11" xfId="45" applyFont="1" applyBorder="1">
      <alignment horizontal="right"/>
      <protection/>
    </xf>
    <xf numFmtId="172" fontId="2" fillId="28" borderId="12" xfId="53" applyFont="1" applyBorder="1" applyAlignment="1" applyProtection="1">
      <alignment horizontal="right" vertical="center"/>
      <protection/>
    </xf>
    <xf numFmtId="172" fontId="3" fillId="26" borderId="12" xfId="50" applyFont="1" applyBorder="1" applyAlignment="1">
      <alignment horizontal="right" vertical="center"/>
      <protection locked="0"/>
    </xf>
    <xf numFmtId="173" fontId="3" fillId="0" borderId="12" xfId="45" applyFont="1" applyBorder="1" applyAlignment="1">
      <alignment horizontal="right" vertical="center"/>
      <protection/>
    </xf>
    <xf numFmtId="172" fontId="2" fillId="28" borderId="11" xfId="53" applyFont="1" applyBorder="1" applyAlignment="1" applyProtection="1">
      <alignment horizontal="right" vertical="center"/>
      <protection/>
    </xf>
    <xf numFmtId="172" fontId="3" fillId="26" borderId="11" xfId="50" applyFont="1" applyBorder="1" applyAlignment="1">
      <alignment horizontal="right" vertical="center"/>
      <protection locked="0"/>
    </xf>
    <xf numFmtId="173" fontId="3" fillId="0" borderId="11" xfId="45" applyFont="1" applyBorder="1" applyAlignment="1">
      <alignment horizontal="right" vertical="center"/>
      <protection/>
    </xf>
    <xf numFmtId="172" fontId="3" fillId="26" borderId="13" xfId="50" applyFont="1" applyBorder="1" applyAlignment="1">
      <alignment horizontal="right" vertical="center"/>
      <protection locked="0"/>
    </xf>
    <xf numFmtId="1" fontId="5" fillId="38" borderId="12" xfId="0" applyNumberFormat="1" applyFont="1" applyFill="1" applyBorder="1" applyAlignment="1">
      <alignment vertical="center"/>
    </xf>
    <xf numFmtId="1" fontId="5" fillId="38" borderId="11" xfId="0" applyNumberFormat="1" applyFont="1" applyFill="1" applyBorder="1" applyAlignment="1">
      <alignment vertical="center"/>
    </xf>
    <xf numFmtId="172" fontId="2" fillId="28" borderId="11" xfId="53" applyFont="1" applyBorder="1" applyProtection="1">
      <alignment horizontal="right" vertical="center"/>
      <protection/>
    </xf>
    <xf numFmtId="173" fontId="3" fillId="0" borderId="14" xfId="45" applyFont="1" applyBorder="1">
      <alignment horizontal="right"/>
      <protection/>
    </xf>
    <xf numFmtId="172" fontId="3" fillId="26" borderId="15" xfId="50" applyFont="1" applyBorder="1">
      <alignment horizontal="right" vertical="center"/>
      <protection locked="0"/>
    </xf>
    <xf numFmtId="173" fontId="3" fillId="0" borderId="16" xfId="45" applyFont="1" applyBorder="1">
      <alignment horizontal="right"/>
      <protection/>
    </xf>
    <xf numFmtId="173" fontId="3" fillId="0" borderId="1" xfId="45" applyFont="1" applyBorder="1">
      <alignment horizontal="right"/>
      <protection/>
    </xf>
    <xf numFmtId="49" fontId="3" fillId="26" borderId="11" xfId="50" applyNumberFormat="1" applyBorder="1" applyAlignment="1">
      <alignment horizontal="left"/>
      <protection locked="0"/>
    </xf>
    <xf numFmtId="172" fontId="3" fillId="26" borderId="17" xfId="50" applyFont="1" applyBorder="1" applyAlignment="1">
      <alignment horizontal="right" vertical="center"/>
      <protection locked="0"/>
    </xf>
    <xf numFmtId="172" fontId="3" fillId="26" borderId="1" xfId="50" applyFont="1" applyBorder="1">
      <alignment horizontal="right" vertical="center"/>
      <protection locked="0"/>
    </xf>
    <xf numFmtId="172" fontId="3" fillId="0" borderId="0" xfId="0" applyNumberFormat="1" applyFont="1" applyAlignment="1">
      <alignment/>
    </xf>
    <xf numFmtId="172" fontId="3" fillId="39" borderId="1" xfId="50" applyFont="1" applyFill="1">
      <alignment horizontal="right" vertical="center"/>
      <protection locked="0"/>
    </xf>
    <xf numFmtId="173" fontId="3" fillId="38" borderId="1" xfId="45" applyFont="1" applyFill="1">
      <alignment horizontal="right"/>
      <protection/>
    </xf>
    <xf numFmtId="3" fontId="2" fillId="40" borderId="1" xfId="36" applyFont="1" applyFill="1" applyProtection="1">
      <alignment horizontal="center" vertical="top" wrapText="1"/>
      <protection locked="0"/>
    </xf>
    <xf numFmtId="3" fontId="2" fillId="40" borderId="12" xfId="36" applyFont="1" applyFill="1" applyBorder="1" applyProtection="1">
      <alignment horizontal="center" vertical="top" wrapText="1"/>
      <protection locked="0"/>
    </xf>
    <xf numFmtId="3" fontId="2" fillId="40" borderId="11" xfId="36" applyFont="1" applyFill="1" applyBorder="1" applyProtection="1">
      <alignment horizontal="center" vertical="top" wrapText="1"/>
      <protection locked="0"/>
    </xf>
    <xf numFmtId="172" fontId="3" fillId="39" borderId="1" xfId="50" applyFont="1" applyFill="1" applyBorder="1">
      <alignment horizontal="right" vertical="center"/>
      <protection locked="0"/>
    </xf>
    <xf numFmtId="172" fontId="3" fillId="39" borderId="1" xfId="50" applyFont="1" applyFill="1" applyBorder="1" applyAlignment="1">
      <alignment horizontal="right" vertical="center"/>
      <protection locked="0"/>
    </xf>
    <xf numFmtId="1" fontId="19" fillId="38" borderId="1" xfId="0" applyNumberFormat="1" applyFont="1" applyFill="1" applyBorder="1" applyAlignment="1">
      <alignment vertical="center"/>
    </xf>
    <xf numFmtId="0" fontId="5" fillId="38" borderId="1" xfId="0" applyFont="1" applyFill="1" applyBorder="1" applyAlignment="1">
      <alignment vertical="center"/>
    </xf>
    <xf numFmtId="173" fontId="3" fillId="38" borderId="11" xfId="45" applyFont="1" applyFill="1" applyBorder="1">
      <alignment horizontal="right"/>
      <protection/>
    </xf>
    <xf numFmtId="173" fontId="3" fillId="38" borderId="12" xfId="45" applyFont="1" applyFill="1" applyBorder="1">
      <alignment horizontal="right"/>
      <protection/>
    </xf>
    <xf numFmtId="0" fontId="0" fillId="38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3" fillId="0" borderId="18" xfId="45" applyBorder="1">
      <alignment horizontal="right"/>
      <protection/>
    </xf>
    <xf numFmtId="173" fontId="3" fillId="0" borderId="19" xfId="45" applyBorder="1">
      <alignment horizontal="right"/>
      <protection/>
    </xf>
    <xf numFmtId="173" fontId="3" fillId="0" borderId="1" xfId="45" applyBorder="1">
      <alignment horizontal="right"/>
      <protection/>
    </xf>
    <xf numFmtId="0" fontId="14" fillId="0" borderId="0" xfId="0" applyFont="1" applyFill="1" applyAlignment="1">
      <alignment/>
    </xf>
    <xf numFmtId="0" fontId="15" fillId="38" borderId="0" xfId="0" applyFont="1" applyFill="1" applyAlignment="1">
      <alignment/>
    </xf>
    <xf numFmtId="0" fontId="16" fillId="38" borderId="0" xfId="0" applyFont="1" applyFill="1" applyAlignment="1">
      <alignment/>
    </xf>
    <xf numFmtId="6" fontId="0" fillId="38" borderId="0" xfId="0" applyNumberFormat="1" applyFont="1" applyFill="1" applyAlignment="1">
      <alignment/>
    </xf>
    <xf numFmtId="0" fontId="12" fillId="0" borderId="0" xfId="0" applyFont="1" applyAlignment="1">
      <alignment/>
    </xf>
    <xf numFmtId="172" fontId="2" fillId="41" borderId="1" xfId="53" applyFont="1" applyFill="1" applyBorder="1" applyAlignment="1" applyProtection="1">
      <alignment horizontal="right" vertical="center"/>
      <protection/>
    </xf>
    <xf numFmtId="173" fontId="4" fillId="42" borderId="1" xfId="49" applyFont="1" applyFill="1" applyBorder="1" applyAlignment="1">
      <alignment horizontal="left" vertical="center"/>
      <protection locked="0"/>
    </xf>
    <xf numFmtId="172" fontId="3" fillId="42" borderId="1" xfId="50" applyFont="1" applyFill="1" applyBorder="1" applyAlignment="1">
      <alignment horizontal="right" vertical="center"/>
      <protection locked="0"/>
    </xf>
    <xf numFmtId="173" fontId="3" fillId="41" borderId="1" xfId="45" applyFont="1" applyFill="1" applyBorder="1" applyAlignment="1">
      <alignment horizontal="right" vertical="center"/>
      <protection/>
    </xf>
    <xf numFmtId="1" fontId="19" fillId="41" borderId="1" xfId="0" applyNumberFormat="1" applyFont="1" applyFill="1" applyBorder="1" applyAlignment="1">
      <alignment vertical="center"/>
    </xf>
    <xf numFmtId="1" fontId="5" fillId="41" borderId="1" xfId="0" applyNumberFormat="1" applyFont="1" applyFill="1" applyBorder="1" applyAlignment="1">
      <alignment vertical="center"/>
    </xf>
    <xf numFmtId="3" fontId="2" fillId="40" borderId="1" xfId="36" applyFont="1" applyFill="1" applyBorder="1" applyAlignment="1" applyProtection="1">
      <alignment horizontal="center" vertical="center" wrapText="1"/>
      <protection/>
    </xf>
    <xf numFmtId="3" fontId="2" fillId="40" borderId="11" xfId="36" applyFont="1" applyFill="1" applyBorder="1" applyAlignment="1" applyProtection="1">
      <alignment horizontal="center" vertical="center" wrapText="1"/>
      <protection/>
    </xf>
    <xf numFmtId="3" fontId="2" fillId="40" borderId="1" xfId="36" applyFont="1" applyFill="1" applyAlignment="1" applyProtection="1">
      <alignment horizontal="center" vertical="center" wrapText="1"/>
      <protection/>
    </xf>
    <xf numFmtId="0" fontId="3" fillId="41" borderId="1" xfId="0" applyFont="1" applyFill="1" applyBorder="1" applyAlignment="1">
      <alignment vertical="center"/>
    </xf>
    <xf numFmtId="172" fontId="2" fillId="41" borderId="1" xfId="53" applyFont="1" applyFill="1" applyBorder="1" applyProtection="1">
      <alignment horizontal="right" vertical="center"/>
      <protection/>
    </xf>
    <xf numFmtId="3" fontId="2" fillId="43" borderId="1" xfId="36" applyFont="1" applyFill="1" applyProtection="1">
      <alignment horizontal="center" vertical="top" wrapText="1"/>
      <protection locked="0"/>
    </xf>
    <xf numFmtId="3" fontId="2" fillId="43" borderId="12" xfId="36" applyFont="1" applyFill="1" applyBorder="1" applyProtection="1">
      <alignment horizontal="center" vertical="top" wrapText="1"/>
      <protection locked="0"/>
    </xf>
    <xf numFmtId="3" fontId="2" fillId="43" borderId="11" xfId="36" applyFont="1" applyFill="1" applyBorder="1" applyProtection="1">
      <alignment horizontal="center" vertical="top" wrapText="1"/>
      <protection locked="0"/>
    </xf>
    <xf numFmtId="0" fontId="0" fillId="24" borderId="0" xfId="0" applyFill="1" applyAlignment="1">
      <alignment/>
    </xf>
    <xf numFmtId="0" fontId="1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38" borderId="1" xfId="0" applyFont="1" applyFill="1" applyBorder="1" applyAlignment="1" applyProtection="1">
      <alignment/>
      <protection locked="0"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0" fillId="38" borderId="0" xfId="0" applyFont="1" applyFill="1" applyAlignment="1">
      <alignment/>
    </xf>
    <xf numFmtId="0" fontId="21" fillId="38" borderId="0" xfId="0" applyFont="1" applyFill="1" applyAlignment="1">
      <alignment/>
    </xf>
    <xf numFmtId="172" fontId="3" fillId="0" borderId="20" xfId="50" applyFill="1" applyBorder="1">
      <alignment horizontal="right" vertical="center"/>
      <protection locked="0"/>
    </xf>
    <xf numFmtId="173" fontId="3" fillId="0" borderId="1" xfId="45" applyFill="1">
      <alignment horizontal="right"/>
      <protection/>
    </xf>
    <xf numFmtId="49" fontId="2" fillId="0" borderId="0" xfId="0" applyNumberFormat="1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3" fontId="2" fillId="40" borderId="12" xfId="36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>
      <alignment horizontal="left" vertical="center"/>
    </xf>
    <xf numFmtId="0" fontId="5" fillId="38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2" fontId="23" fillId="0" borderId="0" xfId="0" applyNumberFormat="1" applyFont="1" applyFill="1" applyAlignment="1">
      <alignment/>
    </xf>
    <xf numFmtId="49" fontId="3" fillId="38" borderId="1" xfId="0" applyNumberFormat="1" applyFont="1" applyFill="1" applyBorder="1" applyAlignment="1" applyProtection="1">
      <alignment horizontal="center" vertical="center"/>
      <protection locked="0"/>
    </xf>
    <xf numFmtId="49" fontId="3" fillId="38" borderId="1" xfId="0" applyNumberFormat="1" applyFont="1" applyFill="1" applyBorder="1" applyAlignment="1" applyProtection="1">
      <alignment horizontal="center"/>
      <protection locked="0"/>
    </xf>
    <xf numFmtId="49" fontId="3" fillId="38" borderId="1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26" borderId="1" xfId="50" applyFont="1" applyAlignment="1">
      <alignment horizontal="left" vertical="center"/>
      <protection locked="0"/>
    </xf>
    <xf numFmtId="172" fontId="3" fillId="26" borderId="1" xfId="50" applyFont="1" applyAlignment="1">
      <alignment horizontal="right" vertical="center"/>
      <protection locked="0"/>
    </xf>
    <xf numFmtId="172" fontId="3" fillId="44" borderId="1" xfId="50" applyFont="1" applyFill="1">
      <alignment horizontal="right" vertical="center"/>
      <protection locked="0"/>
    </xf>
    <xf numFmtId="173" fontId="3" fillId="0" borderId="0" xfId="45" applyFont="1" applyFill="1" applyBorder="1">
      <alignment horizontal="right"/>
      <protection/>
    </xf>
    <xf numFmtId="0" fontId="10" fillId="0" borderId="0" xfId="0" applyFont="1" applyAlignment="1">
      <alignment/>
    </xf>
    <xf numFmtId="173" fontId="3" fillId="38" borderId="21" xfId="0" applyNumberFormat="1" applyFont="1" applyFill="1" applyBorder="1" applyAlignment="1">
      <alignment/>
    </xf>
    <xf numFmtId="173" fontId="12" fillId="0" borderId="0" xfId="0" applyNumberFormat="1" applyFont="1" applyAlignment="1">
      <alignment/>
    </xf>
    <xf numFmtId="3" fontId="24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173" fontId="3" fillId="0" borderId="19" xfId="45" applyFill="1" applyBorder="1">
      <alignment horizontal="right"/>
      <protection/>
    </xf>
    <xf numFmtId="173" fontId="3" fillId="0" borderId="1" xfId="45" applyFill="1" applyBorder="1">
      <alignment horizontal="right"/>
      <protection/>
    </xf>
    <xf numFmtId="173" fontId="3" fillId="0" borderId="11" xfId="45" applyFill="1" applyBorder="1">
      <alignment horizontal="right"/>
      <protection/>
    </xf>
    <xf numFmtId="0" fontId="20" fillId="0" borderId="0" xfId="0" applyFont="1" applyAlignment="1">
      <alignment/>
    </xf>
    <xf numFmtId="172" fontId="3" fillId="0" borderId="1" xfId="50" applyFont="1" applyFill="1" applyBorder="1">
      <alignment horizontal="right" vertical="center"/>
      <protection locked="0"/>
    </xf>
    <xf numFmtId="173" fontId="3" fillId="0" borderId="1" xfId="45" applyFont="1" applyFill="1" applyBorder="1">
      <alignment horizontal="right"/>
      <protection/>
    </xf>
    <xf numFmtId="0" fontId="25" fillId="0" borderId="0" xfId="0" applyFont="1" applyAlignment="1">
      <alignment/>
    </xf>
    <xf numFmtId="49" fontId="3" fillId="38" borderId="15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>
      <alignment/>
    </xf>
    <xf numFmtId="172" fontId="3" fillId="0" borderId="22" xfId="50" applyFont="1" applyFill="1" applyBorder="1">
      <alignment horizontal="right" vertical="center"/>
      <protection locked="0"/>
    </xf>
    <xf numFmtId="172" fontId="3" fillId="0" borderId="23" xfId="50" applyFont="1" applyFill="1" applyBorder="1">
      <alignment horizontal="right" vertical="center"/>
      <protection locked="0"/>
    </xf>
    <xf numFmtId="173" fontId="3" fillId="0" borderId="22" xfId="45" applyFont="1" applyFill="1" applyBorder="1">
      <alignment horizontal="right"/>
      <protection/>
    </xf>
    <xf numFmtId="173" fontId="3" fillId="0" borderId="23" xfId="45" applyFont="1" applyFill="1" applyBorder="1">
      <alignment horizontal="right"/>
      <protection/>
    </xf>
    <xf numFmtId="172" fontId="3" fillId="0" borderId="1" xfId="50" applyFont="1" applyFill="1" applyBorder="1">
      <alignment horizontal="right" vertical="center"/>
      <protection locked="0"/>
    </xf>
    <xf numFmtId="173" fontId="3" fillId="0" borderId="24" xfId="45" applyFont="1" applyFill="1" applyBorder="1">
      <alignment horizontal="right"/>
      <protection/>
    </xf>
    <xf numFmtId="173" fontId="3" fillId="0" borderId="25" xfId="45" applyFont="1" applyFill="1" applyBorder="1">
      <alignment horizontal="right"/>
      <protection/>
    </xf>
    <xf numFmtId="172" fontId="3" fillId="0" borderId="22" xfId="50" applyFont="1" applyFill="1" applyBorder="1">
      <alignment horizontal="right" vertical="center"/>
      <protection locked="0"/>
    </xf>
    <xf numFmtId="172" fontId="3" fillId="0" borderId="23" xfId="50" applyFont="1" applyFill="1" applyBorder="1">
      <alignment horizontal="right" vertical="center"/>
      <protection locked="0"/>
    </xf>
    <xf numFmtId="173" fontId="3" fillId="0" borderId="22" xfId="45" applyFont="1" applyFill="1" applyBorder="1">
      <alignment horizontal="right"/>
      <protection/>
    </xf>
    <xf numFmtId="173" fontId="3" fillId="0" borderId="23" xfId="45" applyFont="1" applyFill="1" applyBorder="1">
      <alignment horizontal="right"/>
      <protection/>
    </xf>
    <xf numFmtId="173" fontId="3" fillId="0" borderId="24" xfId="45" applyFont="1" applyFill="1" applyBorder="1">
      <alignment horizontal="right"/>
      <protection/>
    </xf>
    <xf numFmtId="173" fontId="3" fillId="0" borderId="25" xfId="45" applyFont="1" applyFill="1" applyBorder="1">
      <alignment horizontal="right"/>
      <protection/>
    </xf>
    <xf numFmtId="3" fontId="2" fillId="40" borderId="26" xfId="36" applyFont="1" applyFill="1" applyBorder="1" applyProtection="1">
      <alignment horizontal="center" vertical="top" wrapText="1"/>
      <protection locked="0"/>
    </xf>
    <xf numFmtId="3" fontId="2" fillId="40" borderId="27" xfId="36" applyFont="1" applyFill="1" applyBorder="1" applyProtection="1">
      <alignment horizontal="center" vertical="top" wrapText="1"/>
      <protection locked="0"/>
    </xf>
    <xf numFmtId="3" fontId="2" fillId="40" borderId="28" xfId="36" applyFont="1" applyFill="1" applyBorder="1" applyProtection="1">
      <alignment horizontal="center" vertical="top" wrapText="1"/>
      <protection locked="0"/>
    </xf>
    <xf numFmtId="173" fontId="4" fillId="0" borderId="1" xfId="49" applyFont="1" applyFill="1" applyBorder="1">
      <alignment horizontal="left" vertical="center"/>
      <protection locked="0"/>
    </xf>
    <xf numFmtId="173" fontId="3" fillId="0" borderId="1" xfId="45" applyFont="1" applyFill="1" applyBorder="1">
      <alignment horizontal="right"/>
      <protection/>
    </xf>
    <xf numFmtId="173" fontId="2" fillId="0" borderId="11" xfId="0" applyNumberFormat="1" applyFont="1" applyFill="1" applyBorder="1" applyAlignment="1" applyProtection="1">
      <alignment horizontal="right"/>
      <protection locked="0"/>
    </xf>
    <xf numFmtId="172" fontId="3" fillId="0" borderId="29" xfId="50" applyFill="1" applyBorder="1">
      <alignment horizontal="right" vertical="center"/>
      <protection locked="0"/>
    </xf>
    <xf numFmtId="172" fontId="3" fillId="0" borderId="11" xfId="50" applyFill="1" applyBorder="1">
      <alignment horizontal="right" vertical="center"/>
      <protection locked="0"/>
    </xf>
    <xf numFmtId="172" fontId="2" fillId="0" borderId="11" xfId="50" applyFont="1" applyFill="1" applyBorder="1">
      <alignment horizontal="right" vertical="center"/>
      <protection locked="0"/>
    </xf>
    <xf numFmtId="173" fontId="3" fillId="0" borderId="11" xfId="0" applyNumberFormat="1" applyFont="1" applyFill="1" applyBorder="1" applyAlignment="1" applyProtection="1">
      <alignment horizontal="right"/>
      <protection locked="0"/>
    </xf>
    <xf numFmtId="0" fontId="0" fillId="0" borderId="30" xfId="0" applyBorder="1" applyAlignment="1">
      <alignment/>
    </xf>
    <xf numFmtId="172" fontId="3" fillId="0" borderId="1" xfId="50" applyFill="1" applyBorder="1">
      <alignment horizontal="right" vertical="center"/>
      <protection locked="0"/>
    </xf>
    <xf numFmtId="173" fontId="2" fillId="0" borderId="1" xfId="0" applyNumberFormat="1" applyFont="1" applyFill="1" applyBorder="1" applyAlignment="1" applyProtection="1">
      <alignment horizontal="right"/>
      <protection locked="0"/>
    </xf>
    <xf numFmtId="172" fontId="2" fillId="0" borderId="1" xfId="53" applyFont="1" applyFill="1" applyBorder="1" applyAlignment="1" applyProtection="1">
      <alignment horizontal="right" vertical="center"/>
      <protection/>
    </xf>
    <xf numFmtId="173" fontId="4" fillId="0" borderId="1" xfId="49" applyFont="1" applyFill="1" applyBorder="1" applyAlignment="1">
      <alignment horizontal="left" vertical="center"/>
      <protection locked="0"/>
    </xf>
    <xf numFmtId="172" fontId="3" fillId="0" borderId="1" xfId="50" applyFont="1" applyFill="1" applyBorder="1" applyAlignment="1">
      <alignment horizontal="right" vertical="center"/>
      <protection locked="0"/>
    </xf>
    <xf numFmtId="173" fontId="3" fillId="0" borderId="1" xfId="45" applyFont="1" applyFill="1" applyBorder="1" applyAlignment="1">
      <alignment horizontal="right" vertical="center"/>
      <protection/>
    </xf>
    <xf numFmtId="172" fontId="2" fillId="0" borderId="1" xfId="53" applyFont="1" applyFill="1" applyBorder="1" applyAlignment="1" applyProtection="1">
      <alignment horizontal="right" vertical="center"/>
      <protection/>
    </xf>
    <xf numFmtId="173" fontId="3" fillId="0" borderId="1" xfId="45" applyFont="1" applyFill="1" applyBorder="1" applyAlignment="1">
      <alignment horizontal="right" vertical="center"/>
      <protection/>
    </xf>
    <xf numFmtId="173" fontId="4" fillId="0" borderId="12" xfId="49" applyFont="1" applyFill="1" applyBorder="1">
      <alignment horizontal="left" vertical="center"/>
      <protection locked="0"/>
    </xf>
    <xf numFmtId="172" fontId="3" fillId="0" borderId="12" xfId="50" applyFont="1" applyFill="1" applyBorder="1">
      <alignment horizontal="right" vertical="center"/>
      <protection locked="0"/>
    </xf>
    <xf numFmtId="173" fontId="3" fillId="0" borderId="12" xfId="45" applyFont="1" applyFill="1" applyBorder="1">
      <alignment horizontal="right"/>
      <protection/>
    </xf>
    <xf numFmtId="172" fontId="3" fillId="0" borderId="29" xfId="50" applyFont="1" applyFill="1" applyBorder="1">
      <alignment horizontal="right" vertical="center"/>
      <protection locked="0"/>
    </xf>
    <xf numFmtId="0" fontId="21" fillId="0" borderId="0" xfId="0" applyFont="1" applyAlignment="1">
      <alignment/>
    </xf>
    <xf numFmtId="0" fontId="25" fillId="38" borderId="0" xfId="0" applyFont="1" applyFill="1" applyAlignment="1">
      <alignment/>
    </xf>
    <xf numFmtId="49" fontId="2" fillId="25" borderId="1" xfId="49" applyNumberFormat="1" applyFont="1">
      <alignment horizontal="left" vertical="center"/>
      <protection locked="0"/>
    </xf>
    <xf numFmtId="1" fontId="19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73" fontId="3" fillId="24" borderId="1" xfId="45" applyFont="1" applyFill="1" applyBorder="1" applyAlignment="1">
      <alignment horizontal="right" vertical="center"/>
      <protection/>
    </xf>
    <xf numFmtId="172" fontId="2" fillId="24" borderId="1" xfId="53" applyFont="1" applyFill="1" applyBorder="1" applyAlignment="1" applyProtection="1">
      <alignment horizontal="right" vertical="center"/>
      <protection/>
    </xf>
    <xf numFmtId="0" fontId="3" fillId="24" borderId="1" xfId="0" applyFont="1" applyFill="1" applyBorder="1" applyAlignment="1">
      <alignment vertical="center"/>
    </xf>
    <xf numFmtId="172" fontId="2" fillId="24" borderId="1" xfId="53" applyFont="1" applyFill="1" applyBorder="1" applyProtection="1">
      <alignment horizontal="right" vertical="center"/>
      <protection/>
    </xf>
    <xf numFmtId="172" fontId="2" fillId="24" borderId="1" xfId="53" applyFont="1" applyFill="1" applyBorder="1" applyAlignment="1" applyProtection="1">
      <alignment horizontal="right" vertical="center"/>
      <protection/>
    </xf>
    <xf numFmtId="173" fontId="4" fillId="45" borderId="1" xfId="49" applyFont="1" applyFill="1" applyBorder="1" applyAlignment="1">
      <alignment horizontal="left" vertical="center"/>
      <protection locked="0"/>
    </xf>
    <xf numFmtId="172" fontId="3" fillId="45" borderId="1" xfId="50" applyFont="1" applyFill="1" applyBorder="1" applyAlignment="1">
      <alignment horizontal="right" vertical="center"/>
      <protection locked="0"/>
    </xf>
    <xf numFmtId="173" fontId="3" fillId="24" borderId="1" xfId="45" applyFont="1" applyFill="1" applyBorder="1" applyAlignment="1">
      <alignment horizontal="right" vertical="center"/>
      <protection/>
    </xf>
    <xf numFmtId="1" fontId="19" fillId="24" borderId="1" xfId="0" applyNumberFormat="1" applyFont="1" applyFill="1" applyBorder="1" applyAlignment="1">
      <alignment vertical="center"/>
    </xf>
    <xf numFmtId="1" fontId="5" fillId="24" borderId="1" xfId="0" applyNumberFormat="1" applyFont="1" applyFill="1" applyBorder="1" applyAlignment="1">
      <alignment vertical="center"/>
    </xf>
    <xf numFmtId="1" fontId="19" fillId="24" borderId="0" xfId="0" applyNumberFormat="1" applyFont="1" applyFill="1" applyBorder="1" applyAlignment="1">
      <alignment vertical="center"/>
    </xf>
    <xf numFmtId="0" fontId="3" fillId="24" borderId="1" xfId="0" applyFont="1" applyFill="1" applyBorder="1" applyAlignment="1">
      <alignment vertical="center"/>
    </xf>
    <xf numFmtId="172" fontId="2" fillId="24" borderId="1" xfId="53" applyFont="1" applyFill="1" applyBorder="1" applyProtection="1">
      <alignment horizontal="right" vertical="center"/>
      <protection/>
    </xf>
    <xf numFmtId="172" fontId="2" fillId="16" borderId="22" xfId="53" applyFont="1" applyFill="1" applyBorder="1" applyProtection="1">
      <alignment horizontal="right" vertical="center"/>
      <protection locked="0"/>
    </xf>
    <xf numFmtId="172" fontId="2" fillId="16" borderId="23" xfId="53" applyFont="1" applyFill="1" applyBorder="1" applyProtection="1">
      <alignment horizontal="right" vertical="center"/>
      <protection locked="0"/>
    </xf>
    <xf numFmtId="172" fontId="3" fillId="45" borderId="22" xfId="50" applyFont="1" applyFill="1" applyBorder="1">
      <alignment horizontal="right" vertical="center"/>
      <protection locked="0"/>
    </xf>
    <xf numFmtId="172" fontId="3" fillId="45" borderId="23" xfId="50" applyFont="1" applyFill="1" applyBorder="1">
      <alignment horizontal="right" vertical="center"/>
      <protection locked="0"/>
    </xf>
    <xf numFmtId="173" fontId="3" fillId="24" borderId="22" xfId="45" applyFont="1" applyFill="1" applyBorder="1">
      <alignment horizontal="right"/>
      <protection/>
    </xf>
    <xf numFmtId="173" fontId="3" fillId="24" borderId="23" xfId="45" applyFont="1" applyFill="1" applyBorder="1">
      <alignment horizontal="right"/>
      <protection/>
    </xf>
    <xf numFmtId="172" fontId="3" fillId="46" borderId="11" xfId="50" applyFont="1" applyFill="1" applyBorder="1">
      <alignment horizontal="right" vertical="center"/>
      <protection locked="0"/>
    </xf>
    <xf numFmtId="173" fontId="3" fillId="24" borderId="24" xfId="45" applyFont="1" applyFill="1" applyBorder="1">
      <alignment horizontal="right"/>
      <protection/>
    </xf>
    <xf numFmtId="173" fontId="3" fillId="24" borderId="25" xfId="45" applyFont="1" applyFill="1" applyBorder="1">
      <alignment horizontal="right"/>
      <protection/>
    </xf>
    <xf numFmtId="172" fontId="3" fillId="0" borderId="11" xfId="50" applyFont="1" applyFill="1" applyBorder="1">
      <alignment horizontal="right" vertical="center"/>
      <protection locked="0"/>
    </xf>
    <xf numFmtId="172" fontId="2" fillId="16" borderId="1" xfId="53" applyFont="1" applyFill="1" applyBorder="1" applyProtection="1">
      <alignment horizontal="right" vertical="center"/>
      <protection locked="0"/>
    </xf>
    <xf numFmtId="0" fontId="26" fillId="0" borderId="0" xfId="0" applyFont="1" applyAlignment="1">
      <alignment/>
    </xf>
    <xf numFmtId="172" fontId="3" fillId="45" borderId="1" xfId="50" applyFont="1" applyFill="1" applyBorder="1">
      <alignment horizontal="right" vertical="center"/>
      <protection locked="0"/>
    </xf>
    <xf numFmtId="173" fontId="3" fillId="24" borderId="1" xfId="45" applyFont="1" applyFill="1" applyBorder="1">
      <alignment horizontal="right"/>
      <protection/>
    </xf>
    <xf numFmtId="0" fontId="16" fillId="0" borderId="0" xfId="0" applyFont="1" applyAlignment="1">
      <alignment/>
    </xf>
    <xf numFmtId="172" fontId="3" fillId="0" borderId="12" xfId="50" applyFill="1" applyBorder="1">
      <alignment horizontal="right" vertical="center"/>
      <protection locked="0"/>
    </xf>
    <xf numFmtId="173" fontId="2" fillId="0" borderId="12" xfId="0" applyNumberFormat="1" applyFont="1" applyFill="1" applyBorder="1" applyAlignment="1" applyProtection="1">
      <alignment horizontal="right"/>
      <protection locked="0"/>
    </xf>
    <xf numFmtId="173" fontId="2" fillId="0" borderId="29" xfId="0" applyNumberFormat="1" applyFont="1" applyFill="1" applyBorder="1" applyAlignment="1" applyProtection="1">
      <alignment horizontal="right"/>
      <protection locked="0"/>
    </xf>
    <xf numFmtId="173" fontId="3" fillId="0" borderId="12" xfId="45" applyFill="1" applyBorder="1">
      <alignment horizontal="right"/>
      <protection/>
    </xf>
    <xf numFmtId="173" fontId="3" fillId="0" borderId="29" xfId="45" applyFill="1" applyBorder="1">
      <alignment horizontal="right"/>
      <protection/>
    </xf>
    <xf numFmtId="173" fontId="3" fillId="0" borderId="18" xfId="45" applyFill="1" applyBorder="1">
      <alignment horizontal="right"/>
      <protection/>
    </xf>
    <xf numFmtId="172" fontId="2" fillId="0" borderId="1" xfId="50" applyFont="1" applyFill="1" applyBorder="1">
      <alignment horizontal="right" vertical="center"/>
      <protection locked="0"/>
    </xf>
    <xf numFmtId="173" fontId="3" fillId="0" borderId="1" xfId="0" applyNumberFormat="1" applyFont="1" applyFill="1" applyBorder="1" applyAlignment="1" applyProtection="1">
      <alignment horizontal="right"/>
      <protection locked="0"/>
    </xf>
    <xf numFmtId="173" fontId="2" fillId="0" borderId="1" xfId="0" applyNumberFormat="1" applyFont="1" applyFill="1" applyBorder="1" applyAlignment="1" applyProtection="1">
      <alignment horizontal="right"/>
      <protection locked="0"/>
    </xf>
    <xf numFmtId="173" fontId="2" fillId="16" borderId="20" xfId="53" applyNumberFormat="1" applyFont="1" applyFill="1" applyBorder="1" applyAlignment="1" applyProtection="1">
      <alignment horizontal="right" vertical="center"/>
      <protection locked="0"/>
    </xf>
    <xf numFmtId="173" fontId="2" fillId="16" borderId="12" xfId="53" applyNumberFormat="1" applyFont="1" applyFill="1" applyBorder="1" applyAlignment="1" applyProtection="1">
      <alignment horizontal="right" vertical="center"/>
      <protection locked="0"/>
    </xf>
    <xf numFmtId="173" fontId="2" fillId="16" borderId="1" xfId="53" applyNumberFormat="1" applyFont="1" applyFill="1" applyBorder="1" applyAlignment="1" applyProtection="1">
      <alignment horizontal="right" vertical="center"/>
      <protection locked="0"/>
    </xf>
    <xf numFmtId="173" fontId="2" fillId="16" borderId="1" xfId="53" applyNumberFormat="1" applyFont="1" applyFill="1" applyBorder="1" applyAlignment="1" applyProtection="1">
      <alignment horizontal="right" vertical="center"/>
      <protection locked="0"/>
    </xf>
    <xf numFmtId="173" fontId="2" fillId="16" borderId="11" xfId="53" applyNumberFormat="1" applyFont="1" applyFill="1" applyBorder="1" applyAlignment="1" applyProtection="1">
      <alignment horizontal="right" vertical="center"/>
      <protection locked="0"/>
    </xf>
    <xf numFmtId="173" fontId="2" fillId="16" borderId="12" xfId="53" applyNumberFormat="1" applyFont="1" applyFill="1" applyBorder="1" applyAlignment="1" applyProtection="1">
      <alignment horizontal="right" vertical="center"/>
      <protection locked="0"/>
    </xf>
    <xf numFmtId="173" fontId="2" fillId="16" borderId="1" xfId="53" applyNumberFormat="1" applyFont="1" applyFill="1" applyAlignment="1" applyProtection="1">
      <alignment horizontal="right" vertical="center"/>
      <protection locked="0"/>
    </xf>
    <xf numFmtId="49" fontId="2" fillId="47" borderId="1" xfId="49" applyNumberFormat="1" applyFont="1" applyFill="1">
      <alignment horizontal="left" vertical="center"/>
      <protection locked="0"/>
    </xf>
    <xf numFmtId="173" fontId="4" fillId="13" borderId="11" xfId="49" applyNumberFormat="1" applyFill="1" applyBorder="1" applyAlignment="1">
      <alignment horizontal="right"/>
      <protection locked="0"/>
    </xf>
    <xf numFmtId="173" fontId="4" fillId="13" borderId="12" xfId="49" applyNumberFormat="1" applyFill="1" applyBorder="1" applyAlignment="1">
      <alignment horizontal="right"/>
      <protection locked="0"/>
    </xf>
    <xf numFmtId="173" fontId="4" fillId="13" borderId="1" xfId="49" applyNumberFormat="1" applyFill="1" applyBorder="1" applyAlignment="1">
      <alignment horizontal="right"/>
      <protection locked="0"/>
    </xf>
    <xf numFmtId="173" fontId="4" fillId="47" borderId="11" xfId="49" applyNumberFormat="1" applyFill="1" applyBorder="1" applyAlignment="1">
      <alignment horizontal="right"/>
      <protection locked="0"/>
    </xf>
    <xf numFmtId="173" fontId="4" fillId="47" borderId="12" xfId="49" applyNumberFormat="1" applyFill="1" applyBorder="1" applyAlignment="1">
      <alignment horizontal="right"/>
      <protection locked="0"/>
    </xf>
    <xf numFmtId="173" fontId="4" fillId="47" borderId="1" xfId="49" applyNumberFormat="1" applyFill="1" applyAlignment="1">
      <alignment horizontal="right"/>
      <protection locked="0"/>
    </xf>
    <xf numFmtId="173" fontId="4" fillId="13" borderId="11" xfId="49" applyFill="1" applyBorder="1">
      <alignment horizontal="left" vertical="center"/>
      <protection locked="0"/>
    </xf>
    <xf numFmtId="173" fontId="4" fillId="13" borderId="12" xfId="49" applyFill="1" applyBorder="1">
      <alignment horizontal="left" vertical="center"/>
      <protection locked="0"/>
    </xf>
    <xf numFmtId="173" fontId="4" fillId="13" borderId="1" xfId="49" applyFill="1" applyBorder="1">
      <alignment horizontal="left" vertical="center"/>
      <protection locked="0"/>
    </xf>
    <xf numFmtId="173" fontId="4" fillId="47" borderId="11" xfId="49" applyFill="1" applyBorder="1">
      <alignment horizontal="left" vertical="center"/>
      <protection locked="0"/>
    </xf>
    <xf numFmtId="173" fontId="4" fillId="47" borderId="12" xfId="49" applyFill="1" applyBorder="1">
      <alignment horizontal="left" vertical="center"/>
      <protection locked="0"/>
    </xf>
    <xf numFmtId="173" fontId="4" fillId="47" borderId="1" xfId="49" applyFill="1">
      <alignment horizontal="left" vertical="center"/>
      <protection locked="0"/>
    </xf>
    <xf numFmtId="49" fontId="2" fillId="47" borderId="1" xfId="49" applyNumberFormat="1" applyFont="1" applyFill="1">
      <alignment horizontal="left" vertical="center"/>
      <protection locked="0"/>
    </xf>
    <xf numFmtId="172" fontId="2" fillId="16" borderId="22" xfId="53" applyFont="1" applyFill="1" applyBorder="1" applyProtection="1">
      <alignment horizontal="right" vertical="center"/>
      <protection locked="0"/>
    </xf>
    <xf numFmtId="172" fontId="2" fillId="16" borderId="23" xfId="53" applyFont="1" applyFill="1" applyBorder="1" applyProtection="1">
      <alignment horizontal="right" vertical="center"/>
      <protection locked="0"/>
    </xf>
    <xf numFmtId="172" fontId="2" fillId="16" borderId="11" xfId="53" applyFont="1" applyFill="1" applyBorder="1" applyProtection="1">
      <alignment horizontal="right" vertical="center"/>
      <protection locked="0"/>
    </xf>
    <xf numFmtId="172" fontId="2" fillId="16" borderId="12" xfId="53" applyFont="1" applyFill="1" applyBorder="1" applyProtection="1">
      <alignment horizontal="right" vertical="center"/>
      <protection locked="0"/>
    </xf>
    <xf numFmtId="172" fontId="2" fillId="16" borderId="1" xfId="53" applyFont="1" applyFill="1" applyProtection="1">
      <alignment horizontal="right" vertical="center"/>
      <protection locked="0"/>
    </xf>
    <xf numFmtId="173" fontId="4" fillId="13" borderId="22" xfId="49" applyFont="1" applyFill="1" applyBorder="1">
      <alignment horizontal="left" vertical="center"/>
      <protection locked="0"/>
    </xf>
    <xf numFmtId="173" fontId="4" fillId="13" borderId="23" xfId="49" applyFont="1" applyFill="1" applyBorder="1">
      <alignment horizontal="left" vertical="center"/>
      <protection locked="0"/>
    </xf>
    <xf numFmtId="173" fontId="4" fillId="48" borderId="22" xfId="49" applyFont="1" applyFill="1" applyBorder="1">
      <alignment horizontal="left" vertical="center"/>
      <protection locked="0"/>
    </xf>
    <xf numFmtId="173" fontId="4" fillId="48" borderId="23" xfId="49" applyFont="1" applyFill="1" applyBorder="1">
      <alignment horizontal="left" vertical="center"/>
      <protection locked="0"/>
    </xf>
    <xf numFmtId="173" fontId="4" fillId="13" borderId="22" xfId="49" applyFont="1" applyFill="1" applyBorder="1">
      <alignment horizontal="left" vertical="center"/>
      <protection locked="0"/>
    </xf>
    <xf numFmtId="173" fontId="4" fillId="13" borderId="23" xfId="49" applyFont="1" applyFill="1" applyBorder="1">
      <alignment horizontal="left" vertical="center"/>
      <protection locked="0"/>
    </xf>
    <xf numFmtId="173" fontId="4" fillId="47" borderId="11" xfId="49" applyFont="1" applyFill="1" applyBorder="1">
      <alignment horizontal="left" vertical="center"/>
      <protection locked="0"/>
    </xf>
    <xf numFmtId="173" fontId="4" fillId="47" borderId="12" xfId="49" applyFont="1" applyFill="1" applyBorder="1">
      <alignment horizontal="left" vertical="center"/>
      <protection locked="0"/>
    </xf>
    <xf numFmtId="173" fontId="4" fillId="47" borderId="1" xfId="49" applyFont="1" applyFill="1">
      <alignment horizontal="left" vertical="center"/>
      <protection locked="0"/>
    </xf>
    <xf numFmtId="172" fontId="2" fillId="16" borderId="1" xfId="53" applyFont="1" applyFill="1" applyBorder="1" applyProtection="1">
      <alignment horizontal="right" vertical="center"/>
      <protection locked="0"/>
    </xf>
    <xf numFmtId="173" fontId="4" fillId="47" borderId="1" xfId="49" applyFont="1" applyFill="1" applyAlignment="1">
      <alignment horizontal="left"/>
      <protection locked="0"/>
    </xf>
    <xf numFmtId="173" fontId="4" fillId="13" borderId="1" xfId="49" applyFont="1" applyFill="1" applyBorder="1">
      <alignment horizontal="left" vertical="center"/>
      <protection locked="0"/>
    </xf>
    <xf numFmtId="173" fontId="4" fillId="13" borderId="1" xfId="49" applyFont="1" applyFill="1" applyBorder="1">
      <alignment horizontal="left" vertical="center"/>
      <protection locked="0"/>
    </xf>
    <xf numFmtId="173" fontId="4" fillId="47" borderId="1" xfId="49" applyFont="1" applyFill="1" applyBorder="1">
      <alignment horizontal="left" vertical="center"/>
      <protection locked="0"/>
    </xf>
    <xf numFmtId="173" fontId="4" fillId="48" borderId="1" xfId="49" applyFont="1" applyFill="1" applyBorder="1">
      <alignment horizontal="left" vertical="center"/>
      <protection locked="0"/>
    </xf>
    <xf numFmtId="172" fontId="3" fillId="49" borderId="1" xfId="50" applyFont="1" applyFill="1" applyAlignment="1">
      <alignment horizontal="left" vertical="center"/>
      <protection locked="0"/>
    </xf>
    <xf numFmtId="172" fontId="3" fillId="49" borderId="1" xfId="50" applyFont="1" applyFill="1">
      <alignment horizontal="right" vertical="center"/>
      <protection locked="0"/>
    </xf>
    <xf numFmtId="172" fontId="3" fillId="13" borderId="1" xfId="50" applyFont="1" applyFill="1">
      <alignment horizontal="right" vertical="center"/>
      <protection locked="0"/>
    </xf>
    <xf numFmtId="49" fontId="3" fillId="49" borderId="1" xfId="50" applyNumberFormat="1" applyFont="1" applyFill="1" applyAlignment="1">
      <alignment horizontal="left" vertical="center"/>
      <protection locked="0"/>
    </xf>
    <xf numFmtId="49" fontId="18" fillId="38" borderId="12" xfId="0" applyNumberFormat="1" applyFont="1" applyFill="1" applyBorder="1" applyAlignment="1" applyProtection="1">
      <alignment horizontal="right" vertical="center"/>
      <protection locked="0"/>
    </xf>
    <xf numFmtId="49" fontId="3" fillId="38" borderId="29" xfId="0" applyNumberFormat="1" applyFont="1" applyFill="1" applyBorder="1" applyAlignment="1" applyProtection="1">
      <alignment horizontal="center" vertical="center"/>
      <protection locked="0"/>
    </xf>
    <xf numFmtId="0" fontId="3" fillId="38" borderId="11" xfId="0" applyFont="1" applyFill="1" applyBorder="1" applyAlignment="1" applyProtection="1">
      <alignment/>
      <protection locked="0"/>
    </xf>
    <xf numFmtId="3" fontId="2" fillId="50" borderId="1" xfId="36" applyFont="1" applyFill="1" applyBorder="1" applyProtection="1">
      <alignment horizontal="center" vertical="top" wrapText="1"/>
      <protection locked="0"/>
    </xf>
    <xf numFmtId="172" fontId="2" fillId="51" borderId="1" xfId="53" applyFont="1" applyFill="1" applyBorder="1" applyProtection="1">
      <alignment horizontal="right" vertical="center"/>
      <protection locked="0"/>
    </xf>
    <xf numFmtId="173" fontId="4" fillId="51" borderId="1" xfId="49" applyFont="1" applyFill="1" applyBorder="1">
      <alignment horizontal="left" vertical="center"/>
      <protection locked="0"/>
    </xf>
    <xf numFmtId="172" fontId="3" fillId="51" borderId="1" xfId="50" applyFont="1" applyFill="1" applyBorder="1">
      <alignment horizontal="right" vertical="center"/>
      <protection locked="0"/>
    </xf>
    <xf numFmtId="173" fontId="3" fillId="51" borderId="1" xfId="45" applyFont="1" applyFill="1" applyBorder="1">
      <alignment horizontal="right"/>
      <protection/>
    </xf>
    <xf numFmtId="3" fontId="2" fillId="51" borderId="1" xfId="36" applyFont="1" applyFill="1" applyBorder="1" applyProtection="1">
      <alignment horizontal="center" vertical="top" wrapText="1"/>
      <protection locked="0"/>
    </xf>
    <xf numFmtId="172" fontId="3" fillId="51" borderId="1" xfId="50" applyFont="1" applyFill="1">
      <alignment horizontal="right" vertical="center"/>
      <protection locked="0"/>
    </xf>
    <xf numFmtId="3" fontId="2" fillId="51" borderId="22" xfId="36" applyFont="1" applyFill="1" applyBorder="1" applyProtection="1">
      <alignment horizontal="center" vertical="top" wrapText="1"/>
      <protection locked="0"/>
    </xf>
    <xf numFmtId="3" fontId="2" fillId="51" borderId="23" xfId="36" applyFont="1" applyFill="1" applyBorder="1" applyProtection="1">
      <alignment horizontal="center" vertical="top" wrapText="1"/>
      <protection locked="0"/>
    </xf>
    <xf numFmtId="172" fontId="2" fillId="51" borderId="22" xfId="53" applyFont="1" applyFill="1" applyBorder="1" applyProtection="1">
      <alignment horizontal="right" vertical="center"/>
      <protection locked="0"/>
    </xf>
    <xf numFmtId="172" fontId="2" fillId="51" borderId="23" xfId="53" applyFont="1" applyFill="1" applyBorder="1" applyProtection="1">
      <alignment horizontal="right" vertical="center"/>
      <protection locked="0"/>
    </xf>
    <xf numFmtId="173" fontId="4" fillId="51" borderId="22" xfId="49" applyFont="1" applyFill="1" applyBorder="1">
      <alignment horizontal="left" vertical="center"/>
      <protection locked="0"/>
    </xf>
    <xf numFmtId="173" fontId="4" fillId="51" borderId="23" xfId="49" applyFont="1" applyFill="1" applyBorder="1">
      <alignment horizontal="left" vertical="center"/>
      <protection locked="0"/>
    </xf>
    <xf numFmtId="172" fontId="3" fillId="51" borderId="22" xfId="50" applyFont="1" applyFill="1" applyBorder="1">
      <alignment horizontal="right" vertical="center"/>
      <protection locked="0"/>
    </xf>
    <xf numFmtId="172" fontId="3" fillId="51" borderId="23" xfId="50" applyFont="1" applyFill="1" applyBorder="1">
      <alignment horizontal="right" vertical="center"/>
      <protection locked="0"/>
    </xf>
    <xf numFmtId="173" fontId="3" fillId="51" borderId="22" xfId="45" applyFont="1" applyFill="1" applyBorder="1">
      <alignment horizontal="right"/>
      <protection/>
    </xf>
    <xf numFmtId="173" fontId="3" fillId="51" borderId="23" xfId="45" applyFont="1" applyFill="1" applyBorder="1">
      <alignment horizontal="right"/>
      <protection/>
    </xf>
    <xf numFmtId="172" fontId="3" fillId="51" borderId="11" xfId="50" applyFont="1" applyFill="1" applyBorder="1">
      <alignment horizontal="right" vertical="center"/>
      <protection locked="0"/>
    </xf>
    <xf numFmtId="173" fontId="3" fillId="51" borderId="24" xfId="45" applyFont="1" applyFill="1" applyBorder="1">
      <alignment horizontal="right"/>
      <protection/>
    </xf>
    <xf numFmtId="173" fontId="3" fillId="51" borderId="25" xfId="45" applyFont="1" applyFill="1" applyBorder="1">
      <alignment horizontal="right"/>
      <protection/>
    </xf>
    <xf numFmtId="3" fontId="2" fillId="50" borderId="20" xfId="36" applyFont="1" applyFill="1" applyBorder="1" applyProtection="1">
      <alignment horizontal="center" vertical="top" wrapText="1"/>
      <protection locked="0"/>
    </xf>
    <xf numFmtId="3" fontId="2" fillId="50" borderId="31" xfId="36" applyFont="1" applyFill="1" applyBorder="1" applyProtection="1">
      <alignment horizontal="center" vertical="top" wrapText="1"/>
      <protection locked="0"/>
    </xf>
    <xf numFmtId="173" fontId="2" fillId="51" borderId="20" xfId="53" applyNumberFormat="1" applyFont="1" applyFill="1" applyBorder="1" applyAlignment="1" applyProtection="1">
      <alignment horizontal="right" vertical="center"/>
      <protection locked="0"/>
    </xf>
    <xf numFmtId="173" fontId="2" fillId="51" borderId="31" xfId="53" applyNumberFormat="1" applyFont="1" applyFill="1" applyBorder="1" applyAlignment="1" applyProtection="1">
      <alignment horizontal="right" vertical="center"/>
      <protection locked="0"/>
    </xf>
    <xf numFmtId="173" fontId="4" fillId="51" borderId="20" xfId="49" applyNumberFormat="1" applyFill="1" applyBorder="1" applyAlignment="1">
      <alignment horizontal="right"/>
      <protection locked="0"/>
    </xf>
    <xf numFmtId="173" fontId="4" fillId="51" borderId="31" xfId="49" applyNumberFormat="1" applyFill="1" applyBorder="1" applyAlignment="1">
      <alignment horizontal="right"/>
      <protection locked="0"/>
    </xf>
    <xf numFmtId="172" fontId="3" fillId="51" borderId="20" xfId="50" applyFill="1" applyBorder="1">
      <alignment horizontal="right" vertical="center"/>
      <protection locked="0"/>
    </xf>
    <xf numFmtId="172" fontId="3" fillId="51" borderId="31" xfId="50" applyFill="1" applyBorder="1">
      <alignment horizontal="right" vertical="center"/>
      <protection locked="0"/>
    </xf>
    <xf numFmtId="173" fontId="2" fillId="51" borderId="20" xfId="0" applyNumberFormat="1" applyFont="1" applyFill="1" applyBorder="1" applyAlignment="1" applyProtection="1">
      <alignment horizontal="right"/>
      <protection locked="0"/>
    </xf>
    <xf numFmtId="173" fontId="2" fillId="51" borderId="31" xfId="0" applyNumberFormat="1" applyFont="1" applyFill="1" applyBorder="1" applyAlignment="1" applyProtection="1">
      <alignment horizontal="right"/>
      <protection locked="0"/>
    </xf>
    <xf numFmtId="173" fontId="4" fillId="51" borderId="20" xfId="49" applyFill="1" applyBorder="1">
      <alignment horizontal="left" vertical="center"/>
      <protection locked="0"/>
    </xf>
    <xf numFmtId="173" fontId="4" fillId="51" borderId="31" xfId="49" applyFill="1" applyBorder="1">
      <alignment horizontal="left" vertical="center"/>
      <protection locked="0"/>
    </xf>
    <xf numFmtId="172" fontId="3" fillId="51" borderId="1" xfId="50" applyFill="1">
      <alignment horizontal="right" vertical="center"/>
      <protection locked="0"/>
    </xf>
    <xf numFmtId="172" fontId="3" fillId="51" borderId="1" xfId="50" applyFill="1" applyBorder="1">
      <alignment horizontal="right" vertical="center"/>
      <protection locked="0"/>
    </xf>
    <xf numFmtId="172" fontId="2" fillId="51" borderId="20" xfId="50" applyFont="1" applyFill="1" applyBorder="1">
      <alignment horizontal="right" vertical="center"/>
      <protection locked="0"/>
    </xf>
    <xf numFmtId="173" fontId="3" fillId="51" borderId="20" xfId="0" applyNumberFormat="1" applyFont="1" applyFill="1" applyBorder="1" applyAlignment="1" applyProtection="1">
      <alignment horizontal="right"/>
      <protection locked="0"/>
    </xf>
    <xf numFmtId="173" fontId="3" fillId="51" borderId="20" xfId="45" applyFill="1" applyBorder="1">
      <alignment horizontal="right"/>
      <protection/>
    </xf>
    <xf numFmtId="173" fontId="3" fillId="51" borderId="31" xfId="45" applyFill="1" applyBorder="1">
      <alignment horizontal="right"/>
      <protection/>
    </xf>
    <xf numFmtId="173" fontId="3" fillId="51" borderId="32" xfId="45" applyFill="1" applyBorder="1">
      <alignment horizontal="right"/>
      <protection/>
    </xf>
    <xf numFmtId="173" fontId="3" fillId="51" borderId="33" xfId="45" applyFill="1" applyBorder="1">
      <alignment horizontal="right"/>
      <protection/>
    </xf>
    <xf numFmtId="173" fontId="3" fillId="51" borderId="1" xfId="45" applyFill="1">
      <alignment horizontal="right"/>
      <protection/>
    </xf>
    <xf numFmtId="173" fontId="3" fillId="51" borderId="19" xfId="45" applyFill="1" applyBorder="1">
      <alignment horizontal="right"/>
      <protection/>
    </xf>
    <xf numFmtId="173" fontId="3" fillId="51" borderId="1" xfId="45" applyFill="1" applyBorder="1">
      <alignment horizontal="right"/>
      <protection/>
    </xf>
    <xf numFmtId="173" fontId="3" fillId="51" borderId="11" xfId="45" applyFill="1" applyBorder="1">
      <alignment horizontal="right"/>
      <protection/>
    </xf>
    <xf numFmtId="3" fontId="2" fillId="52" borderId="1" xfId="36" applyFont="1" applyFill="1" applyProtection="1">
      <alignment horizontal="center" vertical="top" wrapText="1"/>
      <protection locked="0"/>
    </xf>
    <xf numFmtId="3" fontId="2" fillId="52" borderId="15" xfId="36" applyFont="1" applyFill="1" applyBorder="1" applyProtection="1">
      <alignment horizontal="center" vertical="top" wrapText="1"/>
      <protection locked="0"/>
    </xf>
    <xf numFmtId="3" fontId="2" fillId="52" borderId="12" xfId="36" applyFont="1" applyFill="1" applyBorder="1" applyProtection="1">
      <alignment horizontal="center" vertical="top" wrapText="1"/>
      <protection locked="0"/>
    </xf>
    <xf numFmtId="3" fontId="2" fillId="52" borderId="11" xfId="36" applyFont="1" applyFill="1" applyBorder="1" applyProtection="1">
      <alignment horizontal="center" vertical="top" wrapText="1"/>
      <protection locked="0"/>
    </xf>
    <xf numFmtId="173" fontId="4" fillId="53" borderId="20" xfId="49" applyFont="1" applyFill="1" applyBorder="1">
      <alignment horizontal="left" vertical="center"/>
      <protection locked="0"/>
    </xf>
    <xf numFmtId="173" fontId="4" fillId="53" borderId="31" xfId="49" applyFont="1" applyFill="1" applyBorder="1">
      <alignment horizontal="left" vertical="center"/>
      <protection locked="0"/>
    </xf>
    <xf numFmtId="172" fontId="3" fillId="53" borderId="20" xfId="50" applyFont="1" applyFill="1" applyBorder="1">
      <alignment horizontal="right" vertical="center"/>
      <protection locked="0"/>
    </xf>
    <xf numFmtId="172" fontId="3" fillId="53" borderId="31" xfId="50" applyFont="1" applyFill="1" applyBorder="1">
      <alignment horizontal="right" vertical="center"/>
      <protection locked="0"/>
    </xf>
    <xf numFmtId="173" fontId="3" fillId="51" borderId="20" xfId="45" applyFont="1" applyFill="1" applyBorder="1">
      <alignment horizontal="right"/>
      <protection/>
    </xf>
    <xf numFmtId="173" fontId="3" fillId="51" borderId="31" xfId="45" applyFont="1" applyFill="1" applyBorder="1">
      <alignment horizontal="right"/>
      <protection/>
    </xf>
    <xf numFmtId="172" fontId="3" fillId="53" borderId="1" xfId="50" applyFont="1" applyFill="1">
      <alignment horizontal="right" vertical="center"/>
      <protection locked="0"/>
    </xf>
    <xf numFmtId="172" fontId="2" fillId="16" borderId="12" xfId="53" applyFont="1" applyFill="1" applyBorder="1" applyProtection="1">
      <alignment horizontal="right" vertical="center"/>
      <protection locked="0"/>
    </xf>
    <xf numFmtId="173" fontId="4" fillId="13" borderId="12" xfId="49" applyFont="1" applyFill="1" applyBorder="1">
      <alignment horizontal="left" vertical="center"/>
      <protection locked="0"/>
    </xf>
    <xf numFmtId="173" fontId="3" fillId="13" borderId="1" xfId="45" applyFont="1" applyFill="1" applyBorder="1">
      <alignment horizontal="right"/>
      <protection/>
    </xf>
    <xf numFmtId="173" fontId="3" fillId="13" borderId="12" xfId="45" applyFont="1" applyFill="1" applyBorder="1">
      <alignment horizontal="right"/>
      <protection/>
    </xf>
    <xf numFmtId="172" fontId="2" fillId="51" borderId="20" xfId="53" applyFont="1" applyFill="1" applyBorder="1" applyProtection="1">
      <alignment horizontal="right" vertical="center"/>
      <protection locked="0"/>
    </xf>
    <xf numFmtId="172" fontId="2" fillId="51" borderId="31" xfId="53" applyFont="1" applyFill="1" applyBorder="1" applyProtection="1">
      <alignment horizontal="right" vertical="center"/>
      <protection locked="0"/>
    </xf>
    <xf numFmtId="173" fontId="3" fillId="51" borderId="34" xfId="45" applyFont="1" applyFill="1" applyBorder="1">
      <alignment horizontal="right"/>
      <protection/>
    </xf>
    <xf numFmtId="173" fontId="3" fillId="51" borderId="35" xfId="45" applyFont="1" applyFill="1" applyBorder="1">
      <alignment horizontal="right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3" fontId="29" fillId="21" borderId="1" xfId="36" applyFont="1" applyBorder="1" applyProtection="1">
      <alignment horizontal="center" vertical="top" wrapText="1"/>
      <protection/>
    </xf>
    <xf numFmtId="0" fontId="27" fillId="0" borderId="1" xfId="0" applyFont="1" applyBorder="1" applyAlignment="1">
      <alignment/>
    </xf>
    <xf numFmtId="173" fontId="27" fillId="0" borderId="1" xfId="0" applyNumberFormat="1" applyFont="1" applyFill="1" applyBorder="1" applyAlignment="1">
      <alignment/>
    </xf>
    <xf numFmtId="173" fontId="27" fillId="38" borderId="1" xfId="0" applyNumberFormat="1" applyFont="1" applyFill="1" applyBorder="1" applyAlignment="1">
      <alignment/>
    </xf>
    <xf numFmtId="173" fontId="27" fillId="54" borderId="1" xfId="0" applyNumberFormat="1" applyFont="1" applyFill="1" applyBorder="1" applyAlignment="1">
      <alignment/>
    </xf>
    <xf numFmtId="0" fontId="30" fillId="0" borderId="1" xfId="0" applyFont="1" applyBorder="1" applyAlignment="1">
      <alignment/>
    </xf>
    <xf numFmtId="173" fontId="30" fillId="54" borderId="1" xfId="0" applyNumberFormat="1" applyFont="1" applyFill="1" applyBorder="1" applyAlignment="1">
      <alignment/>
    </xf>
    <xf numFmtId="172" fontId="2" fillId="28" borderId="12" xfId="53" applyFont="1" applyBorder="1" applyAlignment="1" applyProtection="1">
      <alignment horizontal="left" vertical="center"/>
      <protection/>
    </xf>
    <xf numFmtId="172" fontId="2" fillId="28" borderId="11" xfId="53" applyFont="1" applyBorder="1" applyAlignment="1" applyProtection="1">
      <alignment horizontal="left" vertical="center"/>
      <protection/>
    </xf>
    <xf numFmtId="3" fontId="2" fillId="40" borderId="12" xfId="36" applyFont="1" applyFill="1" applyBorder="1" applyAlignment="1" applyProtection="1">
      <alignment horizontal="left" vertical="center" wrapText="1"/>
      <protection/>
    </xf>
    <xf numFmtId="3" fontId="2" fillId="40" borderId="11" xfId="36" applyFont="1" applyFill="1" applyBorder="1" applyAlignment="1" applyProtection="1">
      <alignment horizontal="left" vertical="center" wrapText="1"/>
      <protection/>
    </xf>
    <xf numFmtId="172" fontId="2" fillId="28" borderId="12" xfId="53" applyFont="1" applyBorder="1" applyAlignment="1" applyProtection="1">
      <alignment horizontal="left" vertical="center" wrapText="1"/>
      <protection/>
    </xf>
    <xf numFmtId="172" fontId="2" fillId="28" borderId="11" xfId="53" applyFont="1" applyBorder="1" applyAlignment="1" applyProtection="1">
      <alignment horizontal="left" vertical="center" wrapText="1"/>
      <protection/>
    </xf>
    <xf numFmtId="49" fontId="2" fillId="28" borderId="12" xfId="53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3" fontId="2" fillId="40" borderId="12" xfId="36" applyFont="1" applyFill="1" applyBorder="1" applyAlignment="1" applyProtection="1">
      <alignment horizontal="center" vertical="center" wrapText="1"/>
      <protection/>
    </xf>
    <xf numFmtId="3" fontId="2" fillId="40" borderId="11" xfId="36" applyFont="1" applyFill="1" applyBorder="1" applyAlignment="1" applyProtection="1">
      <alignment horizontal="center" vertical="center" wrapText="1"/>
      <protection/>
    </xf>
    <xf numFmtId="0" fontId="5" fillId="38" borderId="12" xfId="0" applyFont="1" applyFill="1" applyBorder="1" applyAlignment="1">
      <alignment horizontal="left" vertical="center"/>
    </xf>
    <xf numFmtId="3" fontId="2" fillId="40" borderId="1" xfId="36" applyFont="1" applyFill="1" applyProtection="1">
      <alignment horizontal="center" vertical="top" wrapText="1"/>
      <protection locked="0"/>
    </xf>
    <xf numFmtId="3" fontId="2" fillId="40" borderId="12" xfId="36" applyFont="1" applyFill="1" applyBorder="1" applyProtection="1">
      <alignment horizontal="center" vertical="top" wrapText="1"/>
      <protection/>
    </xf>
    <xf numFmtId="49" fontId="3" fillId="26" borderId="12" xfId="50" applyNumberFormat="1" applyBorder="1" applyAlignment="1">
      <alignment horizontal="left"/>
      <protection locked="0"/>
    </xf>
    <xf numFmtId="49" fontId="3" fillId="26" borderId="11" xfId="50" applyNumberFormat="1" applyBorder="1" applyAlignment="1">
      <alignment horizontal="left"/>
      <protection locked="0"/>
    </xf>
    <xf numFmtId="49" fontId="4" fillId="47" borderId="12" xfId="49" applyNumberFormat="1" applyFill="1" applyBorder="1" applyAlignment="1">
      <alignment/>
      <protection locked="0"/>
    </xf>
    <xf numFmtId="49" fontId="4" fillId="47" borderId="29" xfId="49" applyNumberFormat="1" applyFill="1" applyBorder="1" applyAlignment="1">
      <alignment/>
      <protection locked="0"/>
    </xf>
    <xf numFmtId="49" fontId="4" fillId="47" borderId="11" xfId="49" applyNumberFormat="1" applyFill="1" applyBorder="1" applyAlignment="1">
      <alignment/>
      <protection locked="0"/>
    </xf>
    <xf numFmtId="3" fontId="2" fillId="50" borderId="36" xfId="36" applyFont="1" applyFill="1" applyBorder="1" applyProtection="1">
      <alignment horizontal="center" vertical="top" wrapText="1"/>
      <protection locked="0"/>
    </xf>
    <xf numFmtId="3" fontId="2" fillId="50" borderId="37" xfId="36" applyFont="1" applyFill="1" applyBorder="1" applyProtection="1">
      <alignment horizontal="center" vertical="top" wrapText="1"/>
      <protection locked="0"/>
    </xf>
    <xf numFmtId="3" fontId="2" fillId="40" borderId="11" xfId="36" applyFont="1" applyFill="1" applyBorder="1" applyProtection="1">
      <alignment horizontal="center" vertical="top" wrapText="1"/>
      <protection locked="0"/>
    </xf>
    <xf numFmtId="3" fontId="2" fillId="40" borderId="1" xfId="36" applyFont="1" applyFill="1" applyProtection="1">
      <alignment horizontal="center" vertical="top" wrapText="1"/>
      <protection locked="0"/>
    </xf>
    <xf numFmtId="49" fontId="2" fillId="16" borderId="12" xfId="53" applyNumberFormat="1" applyFont="1" applyFill="1" applyBorder="1" applyAlignment="1" applyProtection="1">
      <alignment horizontal="left" vertical="center"/>
      <protection locked="0"/>
    </xf>
    <xf numFmtId="49" fontId="2" fillId="16" borderId="29" xfId="53" applyNumberFormat="1" applyFont="1" applyFill="1" applyBorder="1" applyAlignment="1" applyProtection="1">
      <alignment horizontal="left" vertical="center"/>
      <protection/>
    </xf>
    <xf numFmtId="49" fontId="2" fillId="16" borderId="11" xfId="53" applyNumberFormat="1" applyFont="1" applyFill="1" applyBorder="1" applyAlignment="1" applyProtection="1">
      <alignment horizontal="left" vertical="center"/>
      <protection/>
    </xf>
    <xf numFmtId="3" fontId="2" fillId="40" borderId="1" xfId="36" applyFont="1" applyFill="1" applyProtection="1">
      <alignment horizontal="center" vertical="top" wrapText="1"/>
      <protection/>
    </xf>
    <xf numFmtId="49" fontId="2" fillId="40" borderId="15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16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18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19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38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39" xfId="36" applyNumberFormat="1" applyFont="1" applyFill="1" applyBorder="1" applyAlignment="1" applyProtection="1">
      <alignment horizontal="center" vertical="top" wrapText="1"/>
      <protection locked="0"/>
    </xf>
    <xf numFmtId="49" fontId="3" fillId="26" borderId="12" xfId="50" applyNumberFormat="1" applyBorder="1" applyAlignment="1">
      <alignment/>
      <protection locked="0"/>
    </xf>
    <xf numFmtId="49" fontId="3" fillId="26" borderId="11" xfId="50" applyNumberFormat="1" applyBorder="1" applyAlignment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13" borderId="29" xfId="0" applyFill="1" applyBorder="1" applyAlignment="1">
      <alignment/>
    </xf>
    <xf numFmtId="0" fontId="0" fillId="13" borderId="11" xfId="0" applyFill="1" applyBorder="1" applyAlignment="1">
      <alignment/>
    </xf>
    <xf numFmtId="49" fontId="3" fillId="26" borderId="12" xfId="50" applyNumberFormat="1" applyBorder="1" applyAlignment="1">
      <alignment horizontal="left" vertical="center"/>
      <protection locked="0"/>
    </xf>
    <xf numFmtId="49" fontId="3" fillId="26" borderId="11" xfId="50" applyNumberFormat="1" applyBorder="1" applyAlignment="1">
      <alignment horizontal="left" vertical="center"/>
      <protection locked="0"/>
    </xf>
    <xf numFmtId="173" fontId="4" fillId="47" borderId="12" xfId="49" applyFont="1" applyFill="1" applyBorder="1" applyAlignment="1">
      <alignment/>
      <protection locked="0"/>
    </xf>
    <xf numFmtId="173" fontId="4" fillId="47" borderId="29" xfId="49" applyFont="1" applyFill="1" applyBorder="1" applyAlignment="1">
      <alignment/>
      <protection locked="0"/>
    </xf>
    <xf numFmtId="173" fontId="4" fillId="47" borderId="11" xfId="49" applyFont="1" applyFill="1" applyBorder="1" applyAlignment="1">
      <alignment/>
      <protection locked="0"/>
    </xf>
    <xf numFmtId="172" fontId="2" fillId="16" borderId="12" xfId="53" applyFont="1" applyFill="1" applyBorder="1" applyAlignment="1" applyProtection="1">
      <alignment horizontal="left" vertical="center"/>
      <protection locked="0"/>
    </xf>
    <xf numFmtId="172" fontId="2" fillId="16" borderId="29" xfId="53" applyFont="1" applyFill="1" applyBorder="1" applyAlignment="1" applyProtection="1">
      <alignment horizontal="left" vertical="center"/>
      <protection locked="0"/>
    </xf>
    <xf numFmtId="172" fontId="2" fillId="16" borderId="11" xfId="53" applyFont="1" applyFill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3" fontId="2" fillId="40" borderId="15" xfId="36" applyFont="1" applyFill="1" applyBorder="1" applyProtection="1">
      <alignment horizontal="center" vertical="top" wrapText="1"/>
      <protection locked="0"/>
    </xf>
    <xf numFmtId="3" fontId="2" fillId="40" borderId="15" xfId="36" applyFont="1" applyFill="1" applyBorder="1" applyProtection="1">
      <alignment horizontal="center" vertical="top" wrapText="1"/>
      <protection/>
    </xf>
    <xf numFmtId="3" fontId="2" fillId="51" borderId="26" xfId="36" applyFont="1" applyFill="1" applyBorder="1" applyProtection="1">
      <alignment horizontal="center" vertical="top" wrapText="1"/>
      <protection locked="0"/>
    </xf>
    <xf numFmtId="3" fontId="2" fillId="51" borderId="28" xfId="36" applyFont="1" applyFill="1" applyBorder="1" applyProtection="1">
      <alignment horizontal="center" vertical="top" wrapText="1"/>
      <protection locked="0"/>
    </xf>
    <xf numFmtId="172" fontId="3" fillId="26" borderId="12" xfId="50" applyFont="1" applyBorder="1" applyAlignment="1">
      <alignment/>
      <protection locked="0"/>
    </xf>
    <xf numFmtId="172" fontId="3" fillId="26" borderId="11" xfId="50" applyFont="1" applyBorder="1" applyAlignment="1">
      <alignment/>
      <protection locked="0"/>
    </xf>
    <xf numFmtId="172" fontId="3" fillId="26" borderId="12" xfId="50" applyFont="1" applyBorder="1" applyAlignment="1">
      <alignment/>
      <protection locked="0"/>
    </xf>
    <xf numFmtId="172" fontId="3" fillId="26" borderId="12" xfId="50" applyFont="1" applyBorder="1" applyAlignment="1">
      <alignment horizontal="left" vertical="center"/>
      <protection locked="0"/>
    </xf>
    <xf numFmtId="172" fontId="3" fillId="26" borderId="11" xfId="50" applyFont="1" applyBorder="1" applyAlignment="1">
      <alignment horizontal="left" vertical="center"/>
      <protection locked="0"/>
    </xf>
    <xf numFmtId="172" fontId="3" fillId="26" borderId="12" xfId="50" applyFont="1" applyBorder="1" applyAlignment="1">
      <alignment horizontal="left" vertical="center"/>
      <protection locked="0"/>
    </xf>
    <xf numFmtId="49" fontId="2" fillId="21" borderId="15" xfId="36" applyNumberFormat="1" applyFont="1" applyBorder="1" applyAlignment="1" applyProtection="1">
      <alignment horizontal="center" vertical="top" wrapText="1"/>
      <protection locked="0"/>
    </xf>
    <xf numFmtId="49" fontId="2" fillId="21" borderId="16" xfId="36" applyNumberFormat="1" applyFont="1" applyBorder="1" applyAlignment="1" applyProtection="1">
      <alignment horizontal="center" vertical="top" wrapText="1"/>
      <protection locked="0"/>
    </xf>
    <xf numFmtId="3" fontId="2" fillId="52" borderId="18" xfId="36" applyFont="1" applyFill="1" applyBorder="1" applyAlignment="1" applyProtection="1">
      <alignment horizontal="left" vertical="top" wrapText="1"/>
      <protection locked="0"/>
    </xf>
    <xf numFmtId="3" fontId="2" fillId="52" borderId="19" xfId="36" applyFont="1" applyFill="1" applyBorder="1" applyAlignment="1" applyProtection="1">
      <alignment horizontal="left" vertical="top" wrapText="1"/>
      <protection locked="0"/>
    </xf>
    <xf numFmtId="3" fontId="2" fillId="52" borderId="38" xfId="36" applyFont="1" applyFill="1" applyBorder="1" applyAlignment="1" applyProtection="1">
      <alignment horizontal="left" vertical="top" wrapText="1"/>
      <protection locked="0"/>
    </xf>
    <xf numFmtId="3" fontId="2" fillId="52" borderId="39" xfId="36" applyFont="1" applyFill="1" applyBorder="1" applyAlignment="1" applyProtection="1">
      <alignment horizontal="left" vertical="top" wrapText="1"/>
      <protection locked="0"/>
    </xf>
    <xf numFmtId="3" fontId="2" fillId="52" borderId="15" xfId="36" applyFont="1" applyFill="1" applyBorder="1" applyAlignment="1" applyProtection="1">
      <alignment horizontal="left" vertical="top" wrapText="1"/>
      <protection locked="0"/>
    </xf>
    <xf numFmtId="3" fontId="2" fillId="52" borderId="16" xfId="36" applyFont="1" applyFill="1" applyBorder="1" applyAlignment="1" applyProtection="1">
      <alignment horizontal="left" vertical="top" wrapText="1"/>
      <protection locked="0"/>
    </xf>
    <xf numFmtId="3" fontId="2" fillId="52" borderId="1" xfId="36" applyFont="1" applyFill="1" applyProtection="1">
      <alignment horizontal="center" vertical="top" wrapText="1"/>
      <protection locked="0"/>
    </xf>
    <xf numFmtId="3" fontId="2" fillId="52" borderId="1" xfId="36" applyFont="1" applyFill="1" applyProtection="1">
      <alignment horizontal="center" vertical="top" wrapText="1"/>
      <protection locked="0"/>
    </xf>
    <xf numFmtId="3" fontId="2" fillId="52" borderId="1" xfId="36" applyFont="1" applyFill="1" applyProtection="1">
      <alignment horizontal="center" vertical="top" wrapText="1"/>
      <protection/>
    </xf>
    <xf numFmtId="172" fontId="2" fillId="16" borderId="29" xfId="53" applyFont="1" applyFill="1" applyBorder="1" applyAlignment="1" applyProtection="1">
      <alignment horizontal="left" vertical="center"/>
      <protection/>
    </xf>
    <xf numFmtId="172" fontId="2" fillId="16" borderId="11" xfId="53" applyFont="1" applyFill="1" applyBorder="1" applyAlignment="1" applyProtection="1">
      <alignment horizontal="left" vertical="center"/>
      <protection/>
    </xf>
    <xf numFmtId="3" fontId="2" fillId="52" borderId="12" xfId="36" applyFont="1" applyFill="1" applyBorder="1" applyProtection="1">
      <alignment horizontal="center" vertical="top" wrapText="1"/>
      <protection/>
    </xf>
    <xf numFmtId="3" fontId="2" fillId="52" borderId="11" xfId="36" applyFont="1" applyFill="1" applyBorder="1" applyProtection="1">
      <alignment horizontal="center" vertical="top" wrapText="1"/>
      <protection locked="0"/>
    </xf>
    <xf numFmtId="3" fontId="2" fillId="43" borderId="1" xfId="36" applyFont="1" applyFill="1" applyProtection="1">
      <alignment horizontal="center" vertical="top" wrapText="1"/>
      <protection locked="0"/>
    </xf>
    <xf numFmtId="3" fontId="2" fillId="43" borderId="1" xfId="36" applyFont="1" applyFill="1" applyProtection="1">
      <alignment horizontal="center" vertical="top" wrapText="1"/>
      <protection locked="0"/>
    </xf>
    <xf numFmtId="0" fontId="0" fillId="0" borderId="30" xfId="0" applyFont="1" applyBorder="1" applyAlignment="1">
      <alignment/>
    </xf>
    <xf numFmtId="49" fontId="2" fillId="43" borderId="15" xfId="36" applyNumberFormat="1" applyFont="1" applyFill="1" applyBorder="1" applyAlignment="1" applyProtection="1">
      <alignment horizontal="center" vertical="top" wrapText="1"/>
      <protection locked="0"/>
    </xf>
    <xf numFmtId="49" fontId="2" fillId="43" borderId="16" xfId="36" applyNumberFormat="1" applyFont="1" applyFill="1" applyBorder="1" applyAlignment="1" applyProtection="1">
      <alignment horizontal="center" vertical="top" wrapText="1"/>
      <protection locked="0"/>
    </xf>
    <xf numFmtId="3" fontId="2" fillId="43" borderId="18" xfId="36" applyFont="1" applyFill="1" applyBorder="1" applyAlignment="1" applyProtection="1">
      <alignment horizontal="left" vertical="top" wrapText="1"/>
      <protection locked="0"/>
    </xf>
    <xf numFmtId="3" fontId="2" fillId="43" borderId="19" xfId="36" applyFont="1" applyFill="1" applyBorder="1" applyAlignment="1" applyProtection="1">
      <alignment horizontal="left" vertical="top" wrapText="1"/>
      <protection locked="0"/>
    </xf>
    <xf numFmtId="3" fontId="2" fillId="43" borderId="38" xfId="36" applyFont="1" applyFill="1" applyBorder="1" applyAlignment="1" applyProtection="1">
      <alignment horizontal="left" vertical="top" wrapText="1"/>
      <protection locked="0"/>
    </xf>
    <xf numFmtId="3" fontId="2" fillId="43" borderId="39" xfId="36" applyFont="1" applyFill="1" applyBorder="1" applyAlignment="1" applyProtection="1">
      <alignment horizontal="left" vertical="top" wrapText="1"/>
      <protection locked="0"/>
    </xf>
    <xf numFmtId="3" fontId="2" fillId="43" borderId="15" xfId="36" applyFont="1" applyFill="1" applyBorder="1" applyAlignment="1" applyProtection="1">
      <alignment horizontal="left" vertical="top" wrapText="1"/>
      <protection locked="0"/>
    </xf>
    <xf numFmtId="3" fontId="2" fillId="43" borderId="16" xfId="36" applyFont="1" applyFill="1" applyBorder="1" applyAlignment="1" applyProtection="1">
      <alignment horizontal="left" vertical="top" wrapText="1"/>
      <protection locked="0"/>
    </xf>
    <xf numFmtId="3" fontId="2" fillId="43" borderId="1" xfId="36" applyFont="1" applyFill="1" applyProtection="1">
      <alignment horizontal="center" vertical="top" wrapText="1"/>
      <protection/>
    </xf>
    <xf numFmtId="3" fontId="2" fillId="43" borderId="11" xfId="36" applyFont="1" applyFill="1" applyBorder="1" applyProtection="1">
      <alignment horizontal="center" vertical="top" wrapText="1"/>
      <protection locked="0"/>
    </xf>
    <xf numFmtId="3" fontId="2" fillId="43" borderId="12" xfId="36" applyFont="1" applyFill="1" applyBorder="1" applyProtection="1">
      <alignment horizontal="center" vertical="top" wrapText="1"/>
      <protection/>
    </xf>
    <xf numFmtId="3" fontId="2" fillId="50" borderId="1" xfId="36" applyFont="1" applyFill="1" applyBorder="1" applyProtection="1">
      <alignment horizontal="center" vertical="top" wrapText="1"/>
      <protection locked="0"/>
    </xf>
    <xf numFmtId="3" fontId="2" fillId="50" borderId="1" xfId="36" applyFont="1" applyFill="1" applyBorder="1" applyProtection="1">
      <alignment horizontal="center" vertical="top" wrapText="1"/>
      <protection locked="0"/>
    </xf>
    <xf numFmtId="173" fontId="4" fillId="47" borderId="12" xfId="49" applyFont="1" applyFill="1" applyBorder="1" applyAlignment="1">
      <alignment horizontal="left" vertical="center"/>
      <protection locked="0"/>
    </xf>
    <xf numFmtId="173" fontId="4" fillId="47" borderId="29" xfId="49" applyFont="1" applyFill="1" applyBorder="1" applyAlignment="1">
      <alignment horizontal="left" vertical="center"/>
      <protection locked="0"/>
    </xf>
    <xf numFmtId="173" fontId="4" fillId="47" borderId="11" xfId="49" applyFont="1" applyFill="1" applyBorder="1" applyAlignment="1">
      <alignment horizontal="left" vertical="center"/>
      <protection locked="0"/>
    </xf>
    <xf numFmtId="173" fontId="4" fillId="47" borderId="12" xfId="49" applyFont="1" applyFill="1" applyBorder="1" applyAlignment="1">
      <alignment horizontal="left"/>
      <protection locked="0"/>
    </xf>
    <xf numFmtId="173" fontId="4" fillId="47" borderId="29" xfId="49" applyFont="1" applyFill="1" applyBorder="1" applyAlignment="1">
      <alignment horizontal="left"/>
      <protection locked="0"/>
    </xf>
    <xf numFmtId="173" fontId="4" fillId="47" borderId="11" xfId="49" applyFont="1" applyFill="1" applyBorder="1" applyAlignment="1">
      <alignment horizontal="left"/>
      <protection locked="0"/>
    </xf>
    <xf numFmtId="3" fontId="2" fillId="51" borderId="1" xfId="36" applyFont="1" applyFill="1" applyBorder="1" applyProtection="1">
      <alignment horizontal="center" vertical="top" wrapText="1"/>
      <protection locked="0"/>
    </xf>
    <xf numFmtId="3" fontId="2" fillId="51" borderId="1" xfId="36" applyFont="1" applyFill="1" applyBorder="1" applyProtection="1">
      <alignment horizontal="center" vertical="top" wrapText="1"/>
      <protection locked="0"/>
    </xf>
    <xf numFmtId="3" fontId="2" fillId="40" borderId="18" xfId="36" applyFont="1" applyFill="1" applyBorder="1" applyAlignment="1" applyProtection="1">
      <alignment horizontal="left" vertical="top" wrapText="1"/>
      <protection locked="0"/>
    </xf>
    <xf numFmtId="3" fontId="2" fillId="40" borderId="19" xfId="36" applyFont="1" applyFill="1" applyBorder="1" applyAlignment="1" applyProtection="1">
      <alignment horizontal="left" vertical="top" wrapText="1"/>
      <protection locked="0"/>
    </xf>
    <xf numFmtId="3" fontId="2" fillId="40" borderId="38" xfId="36" applyFont="1" applyFill="1" applyBorder="1" applyAlignment="1" applyProtection="1">
      <alignment horizontal="left" vertical="top" wrapText="1"/>
      <protection locked="0"/>
    </xf>
    <xf numFmtId="3" fontId="2" fillId="40" borderId="39" xfId="36" applyFont="1" applyFill="1" applyBorder="1" applyAlignment="1" applyProtection="1">
      <alignment horizontal="left" vertical="top" wrapText="1"/>
      <protection locked="0"/>
    </xf>
    <xf numFmtId="3" fontId="2" fillId="40" borderId="15" xfId="36" applyFont="1" applyFill="1" applyBorder="1" applyAlignment="1" applyProtection="1">
      <alignment horizontal="left" vertical="top" wrapText="1"/>
      <protection locked="0"/>
    </xf>
    <xf numFmtId="3" fontId="2" fillId="40" borderId="16" xfId="36" applyFont="1" applyFill="1" applyBorder="1" applyAlignment="1" applyProtection="1">
      <alignment horizontal="left" vertical="top" wrapText="1"/>
      <protection locked="0"/>
    </xf>
    <xf numFmtId="172" fontId="2" fillId="49" borderId="12" xfId="50" applyFont="1" applyFill="1" applyBorder="1" applyAlignment="1">
      <alignment horizontal="left" vertical="center"/>
      <protection locked="0"/>
    </xf>
    <xf numFmtId="172" fontId="2" fillId="49" borderId="11" xfId="50" applyFont="1" applyFill="1" applyBorder="1" applyAlignment="1">
      <alignment horizontal="left" vertical="center"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lavicka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2 2" xfId="46"/>
    <cellStyle name="Normalne0" xfId="47"/>
    <cellStyle name="Percent" xfId="48"/>
    <cellStyle name="Podprogram" xfId="49"/>
    <cellStyle name="Polozka" xfId="50"/>
    <cellStyle name="Poznámka" xfId="51"/>
    <cellStyle name="Prepojená bunka" xfId="52"/>
    <cellStyle name="PROGRAM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showGridLines="0" showZeros="0" zoomScalePageLayoutView="0" workbookViewId="0" topLeftCell="A1">
      <selection activeCell="A3" sqref="A3:B3"/>
    </sheetView>
  </sheetViews>
  <sheetFormatPr defaultColWidth="9.140625" defaultRowHeight="12.75"/>
  <cols>
    <col min="1" max="1" width="9.140625" style="19" customWidth="1"/>
    <col min="2" max="2" width="58.7109375" style="18" customWidth="1"/>
    <col min="3" max="9" width="12.7109375" style="20" customWidth="1"/>
  </cols>
  <sheetData>
    <row r="1" spans="1:2" ht="12.75">
      <c r="A1" s="64"/>
      <c r="B1" s="48"/>
    </row>
    <row r="2" spans="1:9" ht="12.75" customHeight="1">
      <c r="A2" s="154" t="s">
        <v>343</v>
      </c>
      <c r="B2" s="48"/>
      <c r="C2" s="48"/>
      <c r="D2" s="48"/>
      <c r="E2" s="48"/>
      <c r="F2" s="48"/>
      <c r="G2" s="48"/>
      <c r="H2" s="48"/>
      <c r="I2" s="48"/>
    </row>
    <row r="3" spans="1:9" s="18" customFormat="1" ht="24.75" customHeight="1">
      <c r="A3" s="391" t="s">
        <v>30</v>
      </c>
      <c r="B3" s="392"/>
      <c r="C3" s="138" t="s">
        <v>283</v>
      </c>
      <c r="D3" s="138" t="s">
        <v>303</v>
      </c>
      <c r="E3" s="138" t="s">
        <v>241</v>
      </c>
      <c r="F3" s="157" t="s">
        <v>306</v>
      </c>
      <c r="G3" s="136" t="s">
        <v>275</v>
      </c>
      <c r="H3" s="137" t="s">
        <v>284</v>
      </c>
      <c r="I3" s="138" t="s">
        <v>307</v>
      </c>
    </row>
    <row r="4" spans="1:9" ht="12.75">
      <c r="A4" s="60">
        <v>100</v>
      </c>
      <c r="B4" s="60" t="s">
        <v>31</v>
      </c>
      <c r="C4" s="211">
        <f aca="true" t="shared" si="0" ref="C4:I4">C5+C8+C12</f>
        <v>1800594.79</v>
      </c>
      <c r="D4" s="211">
        <f t="shared" si="0"/>
        <v>1918833.6199999999</v>
      </c>
      <c r="E4" s="230">
        <f t="shared" si="0"/>
        <v>1880400</v>
      </c>
      <c r="F4" s="49">
        <f t="shared" si="0"/>
        <v>2017780</v>
      </c>
      <c r="G4" s="130">
        <f t="shared" si="0"/>
        <v>2199500</v>
      </c>
      <c r="H4" s="90">
        <f t="shared" si="0"/>
        <v>1577400</v>
      </c>
      <c r="I4" s="49">
        <f t="shared" si="0"/>
        <v>1577400</v>
      </c>
    </row>
    <row r="5" spans="1:9" ht="12.75">
      <c r="A5" s="59">
        <v>110</v>
      </c>
      <c r="B5" s="59" t="s">
        <v>32</v>
      </c>
      <c r="C5" s="212">
        <f>C6</f>
        <v>1669953.49</v>
      </c>
      <c r="D5" s="212">
        <f>D6</f>
        <v>1787962</v>
      </c>
      <c r="E5" s="231">
        <f aca="true" t="shared" si="1" ref="E5:I6">E6</f>
        <v>1750000</v>
      </c>
      <c r="F5" s="50">
        <f>F6</f>
        <v>1900000</v>
      </c>
      <c r="G5" s="131">
        <f t="shared" si="1"/>
        <v>2050000</v>
      </c>
      <c r="H5" s="39">
        <f t="shared" si="1"/>
        <v>1450000</v>
      </c>
      <c r="I5" s="50">
        <f t="shared" si="1"/>
        <v>1450000</v>
      </c>
    </row>
    <row r="6" spans="1:9" ht="12.75">
      <c r="A6" s="58" t="s">
        <v>33</v>
      </c>
      <c r="B6" s="58" t="s">
        <v>32</v>
      </c>
      <c r="C6" s="213">
        <f>C7</f>
        <v>1669953.49</v>
      </c>
      <c r="D6" s="213">
        <f>D7</f>
        <v>1787962</v>
      </c>
      <c r="E6" s="232">
        <f t="shared" si="1"/>
        <v>1750000</v>
      </c>
      <c r="F6" s="37">
        <f>F7</f>
        <v>1900000</v>
      </c>
      <c r="G6" s="132">
        <f t="shared" si="1"/>
        <v>2050000</v>
      </c>
      <c r="H6" s="91">
        <f t="shared" si="1"/>
        <v>1450000</v>
      </c>
      <c r="I6" s="37">
        <f t="shared" si="1"/>
        <v>1450000</v>
      </c>
    </row>
    <row r="7" spans="1:9" ht="12.75">
      <c r="A7" s="66" t="s">
        <v>34</v>
      </c>
      <c r="B7" s="61" t="s">
        <v>35</v>
      </c>
      <c r="C7" s="214">
        <v>1669953.49</v>
      </c>
      <c r="D7" s="214">
        <v>1787962</v>
      </c>
      <c r="E7" s="233">
        <v>1750000</v>
      </c>
      <c r="F7" s="51">
        <v>1900000</v>
      </c>
      <c r="G7" s="133">
        <v>2050000</v>
      </c>
      <c r="H7" s="92">
        <v>1450000</v>
      </c>
      <c r="I7" s="51">
        <v>1450000</v>
      </c>
    </row>
    <row r="8" spans="1:9" ht="12.75">
      <c r="A8" s="59">
        <v>120</v>
      </c>
      <c r="B8" s="59" t="s">
        <v>36</v>
      </c>
      <c r="C8" s="212">
        <f aca="true" t="shared" si="2" ref="C8:I8">C9+C10+C11</f>
        <v>47424.7</v>
      </c>
      <c r="D8" s="212">
        <f t="shared" si="2"/>
        <v>48379.64</v>
      </c>
      <c r="E8" s="231">
        <f t="shared" si="2"/>
        <v>47400</v>
      </c>
      <c r="F8" s="50">
        <f t="shared" si="2"/>
        <v>43380</v>
      </c>
      <c r="G8" s="131">
        <f t="shared" si="2"/>
        <v>66500</v>
      </c>
      <c r="H8" s="39">
        <f t="shared" si="2"/>
        <v>44400</v>
      </c>
      <c r="I8" s="50">
        <f t="shared" si="2"/>
        <v>44400</v>
      </c>
    </row>
    <row r="9" spans="1:9" ht="12.75">
      <c r="A9" s="66">
        <v>121001</v>
      </c>
      <c r="B9" s="61" t="s">
        <v>37</v>
      </c>
      <c r="C9" s="214">
        <v>18855.34</v>
      </c>
      <c r="D9" s="214">
        <v>19043</v>
      </c>
      <c r="E9" s="233">
        <v>20000</v>
      </c>
      <c r="F9" s="89">
        <v>18000</v>
      </c>
      <c r="G9" s="133">
        <v>26000</v>
      </c>
      <c r="H9" s="92">
        <v>18000</v>
      </c>
      <c r="I9" s="51">
        <v>18000</v>
      </c>
    </row>
    <row r="10" spans="1:9" ht="12.75">
      <c r="A10" s="66">
        <v>121002</v>
      </c>
      <c r="B10" s="61" t="s">
        <v>38</v>
      </c>
      <c r="C10" s="214">
        <v>28220.39</v>
      </c>
      <c r="D10" s="214">
        <v>28990</v>
      </c>
      <c r="E10" s="233">
        <v>27000</v>
      </c>
      <c r="F10" s="89">
        <v>25000</v>
      </c>
      <c r="G10" s="133">
        <v>40000</v>
      </c>
      <c r="H10" s="92">
        <v>26000</v>
      </c>
      <c r="I10" s="51">
        <v>26000</v>
      </c>
    </row>
    <row r="11" spans="1:9" ht="12.75">
      <c r="A11" s="66">
        <v>121003</v>
      </c>
      <c r="B11" s="61" t="s">
        <v>39</v>
      </c>
      <c r="C11" s="214">
        <v>348.97</v>
      </c>
      <c r="D11" s="214">
        <v>346.64</v>
      </c>
      <c r="E11" s="233">
        <v>400</v>
      </c>
      <c r="F11" s="89">
        <v>380</v>
      </c>
      <c r="G11" s="133">
        <v>500</v>
      </c>
      <c r="H11" s="92">
        <v>400</v>
      </c>
      <c r="I11" s="51">
        <v>400</v>
      </c>
    </row>
    <row r="12" spans="1:9" ht="12.75">
      <c r="A12" s="59">
        <v>130</v>
      </c>
      <c r="B12" s="59" t="s">
        <v>40</v>
      </c>
      <c r="C12" s="212">
        <f aca="true" t="shared" si="3" ref="C12:I12">C13+C14+C15+C16+C17</f>
        <v>83216.6</v>
      </c>
      <c r="D12" s="212">
        <f t="shared" si="3"/>
        <v>82491.98</v>
      </c>
      <c r="E12" s="231">
        <f t="shared" si="3"/>
        <v>83000</v>
      </c>
      <c r="F12" s="50">
        <f t="shared" si="3"/>
        <v>74400</v>
      </c>
      <c r="G12" s="131">
        <f t="shared" si="3"/>
        <v>83000</v>
      </c>
      <c r="H12" s="39">
        <f t="shared" si="3"/>
        <v>83000</v>
      </c>
      <c r="I12" s="50">
        <f t="shared" si="3"/>
        <v>83000</v>
      </c>
    </row>
    <row r="13" spans="1:9" ht="12.75">
      <c r="A13" s="66" t="s">
        <v>41</v>
      </c>
      <c r="B13" s="61" t="s">
        <v>42</v>
      </c>
      <c r="C13" s="214">
        <v>1650</v>
      </c>
      <c r="D13" s="214">
        <v>1569.98</v>
      </c>
      <c r="E13" s="233">
        <v>2000</v>
      </c>
      <c r="F13" s="89">
        <v>1700</v>
      </c>
      <c r="G13" s="133">
        <v>2000</v>
      </c>
      <c r="H13" s="92">
        <v>2000</v>
      </c>
      <c r="I13" s="51">
        <v>2000</v>
      </c>
    </row>
    <row r="14" spans="1:9" ht="12.75">
      <c r="A14" s="66" t="s">
        <v>43</v>
      </c>
      <c r="B14" s="61" t="s">
        <v>44</v>
      </c>
      <c r="C14" s="214">
        <v>0</v>
      </c>
      <c r="D14" s="214">
        <v>0</v>
      </c>
      <c r="E14" s="233">
        <v>0</v>
      </c>
      <c r="F14" s="89"/>
      <c r="G14" s="133">
        <v>0</v>
      </c>
      <c r="H14" s="92">
        <v>0</v>
      </c>
      <c r="I14" s="51">
        <v>0</v>
      </c>
    </row>
    <row r="15" spans="1:9" ht="12.75">
      <c r="A15" s="66" t="s">
        <v>45</v>
      </c>
      <c r="B15" s="61" t="s">
        <v>46</v>
      </c>
      <c r="C15" s="214">
        <v>68.85</v>
      </c>
      <c r="D15" s="214">
        <v>2</v>
      </c>
      <c r="E15" s="233">
        <v>0</v>
      </c>
      <c r="F15" s="89">
        <v>0</v>
      </c>
      <c r="G15" s="133">
        <v>0</v>
      </c>
      <c r="H15" s="92">
        <v>0</v>
      </c>
      <c r="I15" s="51">
        <v>0</v>
      </c>
    </row>
    <row r="16" spans="1:9" ht="12.75">
      <c r="A16" s="66" t="s">
        <v>47</v>
      </c>
      <c r="B16" s="61" t="s">
        <v>48</v>
      </c>
      <c r="C16" s="214">
        <v>4640.75</v>
      </c>
      <c r="D16" s="214">
        <v>4285</v>
      </c>
      <c r="E16" s="233">
        <v>5000</v>
      </c>
      <c r="F16" s="89">
        <v>4700</v>
      </c>
      <c r="G16" s="133">
        <v>5000</v>
      </c>
      <c r="H16" s="92">
        <v>4000</v>
      </c>
      <c r="I16" s="51">
        <v>4000</v>
      </c>
    </row>
    <row r="17" spans="1:9" ht="12.75">
      <c r="A17" s="66" t="s">
        <v>49</v>
      </c>
      <c r="B17" s="61" t="s">
        <v>50</v>
      </c>
      <c r="C17" s="214">
        <v>76857</v>
      </c>
      <c r="D17" s="214">
        <v>76635</v>
      </c>
      <c r="E17" s="233">
        <v>76000</v>
      </c>
      <c r="F17" s="89">
        <v>68000</v>
      </c>
      <c r="G17" s="133">
        <v>76000</v>
      </c>
      <c r="H17" s="92">
        <v>77000</v>
      </c>
      <c r="I17" s="51">
        <v>77000</v>
      </c>
    </row>
    <row r="18" spans="1:9" s="2" customFormat="1" ht="12.75">
      <c r="A18" s="60" t="s">
        <v>51</v>
      </c>
      <c r="B18" s="60" t="s">
        <v>202</v>
      </c>
      <c r="C18" s="211">
        <f>C19+C24+C34+C37+C39</f>
        <v>190349.93</v>
      </c>
      <c r="D18" s="211">
        <f>D19+D24+D34+D37+D39</f>
        <v>185958</v>
      </c>
      <c r="E18" s="230">
        <f>E19+E24+E34+E37+E39</f>
        <v>193483</v>
      </c>
      <c r="F18" s="49">
        <f>F19+F24+F34+F37</f>
        <v>180183</v>
      </c>
      <c r="G18" s="130">
        <f>G19+G24+G34+G37+G39</f>
        <v>199883</v>
      </c>
      <c r="H18" s="90">
        <f>H19+H24+H34+H37</f>
        <v>148216</v>
      </c>
      <c r="I18" s="49">
        <f>I19+I24+I34+I37</f>
        <v>148216</v>
      </c>
    </row>
    <row r="19" spans="1:9" ht="12.75">
      <c r="A19" s="59">
        <v>210</v>
      </c>
      <c r="B19" s="59" t="s">
        <v>203</v>
      </c>
      <c r="C19" s="212">
        <f aca="true" t="shared" si="4" ref="C19:I19">C20</f>
        <v>124370.91</v>
      </c>
      <c r="D19" s="212">
        <f t="shared" si="4"/>
        <v>123049</v>
      </c>
      <c r="E19" s="231">
        <f t="shared" si="4"/>
        <v>117000</v>
      </c>
      <c r="F19" s="50">
        <f t="shared" si="4"/>
        <v>110800</v>
      </c>
      <c r="G19" s="131">
        <f t="shared" si="4"/>
        <v>117000</v>
      </c>
      <c r="H19" s="39">
        <f t="shared" si="4"/>
        <v>110000</v>
      </c>
      <c r="I19" s="50">
        <f t="shared" si="4"/>
        <v>110000</v>
      </c>
    </row>
    <row r="20" spans="1:9" ht="12.75">
      <c r="A20" s="58">
        <v>212</v>
      </c>
      <c r="B20" s="58" t="s">
        <v>52</v>
      </c>
      <c r="C20" s="213">
        <f aca="true" t="shared" si="5" ref="C20:I20">C21+C23+C22</f>
        <v>124370.91</v>
      </c>
      <c r="D20" s="213">
        <f t="shared" si="5"/>
        <v>123049</v>
      </c>
      <c r="E20" s="232">
        <f t="shared" si="5"/>
        <v>117000</v>
      </c>
      <c r="F20" s="37">
        <f t="shared" si="5"/>
        <v>110800</v>
      </c>
      <c r="G20" s="132">
        <f t="shared" si="5"/>
        <v>117000</v>
      </c>
      <c r="H20" s="91">
        <f t="shared" si="5"/>
        <v>110000</v>
      </c>
      <c r="I20" s="37">
        <f t="shared" si="5"/>
        <v>110000</v>
      </c>
    </row>
    <row r="21" spans="1:9" ht="12.75">
      <c r="A21" s="66">
        <v>212002</v>
      </c>
      <c r="B21" s="61" t="s">
        <v>204</v>
      </c>
      <c r="C21" s="214">
        <v>1597.06</v>
      </c>
      <c r="D21" s="214">
        <v>1668</v>
      </c>
      <c r="E21" s="233">
        <v>2000</v>
      </c>
      <c r="F21" s="89">
        <v>2000</v>
      </c>
      <c r="G21" s="133">
        <v>2000</v>
      </c>
      <c r="H21" s="92">
        <v>4000</v>
      </c>
      <c r="I21" s="51">
        <v>4000</v>
      </c>
    </row>
    <row r="22" spans="1:9" ht="12.75">
      <c r="A22" s="66">
        <v>212003</v>
      </c>
      <c r="B22" s="61" t="s">
        <v>224</v>
      </c>
      <c r="C22" s="214">
        <v>122773.85</v>
      </c>
      <c r="D22" s="214">
        <v>121381</v>
      </c>
      <c r="E22" s="233">
        <v>115000</v>
      </c>
      <c r="F22" s="89">
        <v>108800</v>
      </c>
      <c r="G22" s="133">
        <v>115000</v>
      </c>
      <c r="H22" s="92">
        <v>106000</v>
      </c>
      <c r="I22" s="51">
        <v>106000</v>
      </c>
    </row>
    <row r="23" spans="1:9" ht="12.75">
      <c r="A23" s="66">
        <v>212004</v>
      </c>
      <c r="B23" s="61" t="s">
        <v>84</v>
      </c>
      <c r="C23" s="214">
        <v>0</v>
      </c>
      <c r="D23" s="214">
        <v>0</v>
      </c>
      <c r="E23" s="233">
        <v>0</v>
      </c>
      <c r="F23" s="89"/>
      <c r="G23" s="133">
        <v>0</v>
      </c>
      <c r="H23" s="92">
        <v>0</v>
      </c>
      <c r="I23" s="51">
        <v>0</v>
      </c>
    </row>
    <row r="24" spans="1:9" ht="12.75">
      <c r="A24" s="59">
        <v>220</v>
      </c>
      <c r="B24" s="59" t="s">
        <v>53</v>
      </c>
      <c r="C24" s="212">
        <f aca="true" t="shared" si="6" ref="C24:I24">C25+C28+C32</f>
        <v>39680.14</v>
      </c>
      <c r="D24" s="212">
        <f t="shared" si="6"/>
        <v>49563</v>
      </c>
      <c r="E24" s="231">
        <f t="shared" si="6"/>
        <v>50883</v>
      </c>
      <c r="F24" s="50">
        <f t="shared" si="6"/>
        <v>48783</v>
      </c>
      <c r="G24" s="131">
        <f t="shared" si="6"/>
        <v>57083</v>
      </c>
      <c r="H24" s="39">
        <f t="shared" si="6"/>
        <v>37716</v>
      </c>
      <c r="I24" s="50">
        <f t="shared" si="6"/>
        <v>37716</v>
      </c>
    </row>
    <row r="25" spans="1:9" ht="12.75">
      <c r="A25" s="58">
        <v>221</v>
      </c>
      <c r="B25" s="58" t="s">
        <v>54</v>
      </c>
      <c r="C25" s="213">
        <f aca="true" t="shared" si="7" ref="C25:I25">C26+C27</f>
        <v>15624.95</v>
      </c>
      <c r="D25" s="213">
        <f t="shared" si="7"/>
        <v>36312</v>
      </c>
      <c r="E25" s="232">
        <f t="shared" si="7"/>
        <v>25800</v>
      </c>
      <c r="F25" s="37">
        <f t="shared" si="7"/>
        <v>35700</v>
      </c>
      <c r="G25" s="132">
        <f t="shared" si="7"/>
        <v>32000</v>
      </c>
      <c r="H25" s="91">
        <f t="shared" si="7"/>
        <v>15600</v>
      </c>
      <c r="I25" s="37">
        <f t="shared" si="7"/>
        <v>15600</v>
      </c>
    </row>
    <row r="26" spans="1:9" ht="12.75">
      <c r="A26" s="66">
        <v>221004</v>
      </c>
      <c r="B26" s="61" t="s">
        <v>205</v>
      </c>
      <c r="C26" s="214">
        <v>14990.95</v>
      </c>
      <c r="D26" s="214">
        <v>36150</v>
      </c>
      <c r="E26" s="233">
        <v>25000</v>
      </c>
      <c r="F26" s="89">
        <v>35000</v>
      </c>
      <c r="G26" s="133">
        <v>25000</v>
      </c>
      <c r="H26" s="92">
        <v>15000</v>
      </c>
      <c r="I26" s="51">
        <v>15000</v>
      </c>
    </row>
    <row r="27" spans="1:9" ht="12.75">
      <c r="A27" s="66">
        <v>222003</v>
      </c>
      <c r="B27" s="61" t="s">
        <v>223</v>
      </c>
      <c r="C27" s="214">
        <v>634</v>
      </c>
      <c r="D27" s="214">
        <v>162</v>
      </c>
      <c r="E27" s="233">
        <v>800</v>
      </c>
      <c r="F27" s="89">
        <v>700</v>
      </c>
      <c r="G27" s="133">
        <v>7000</v>
      </c>
      <c r="H27" s="92">
        <v>600</v>
      </c>
      <c r="I27" s="51">
        <v>600</v>
      </c>
    </row>
    <row r="28" spans="1:9" ht="12.75">
      <c r="A28" s="58">
        <v>223</v>
      </c>
      <c r="B28" s="58" t="s">
        <v>206</v>
      </c>
      <c r="C28" s="213">
        <f aca="true" t="shared" si="8" ref="C28:I28">C30+C31+C29</f>
        <v>23972.19</v>
      </c>
      <c r="D28" s="213">
        <f t="shared" si="8"/>
        <v>13251</v>
      </c>
      <c r="E28" s="232">
        <f t="shared" si="8"/>
        <v>25000</v>
      </c>
      <c r="F28" s="37">
        <f t="shared" si="8"/>
        <v>13000</v>
      </c>
      <c r="G28" s="132">
        <f t="shared" si="8"/>
        <v>25000</v>
      </c>
      <c r="H28" s="91">
        <f t="shared" si="8"/>
        <v>22000</v>
      </c>
      <c r="I28" s="37">
        <f t="shared" si="8"/>
        <v>22000</v>
      </c>
    </row>
    <row r="29" spans="1:10" s="1" customFormat="1" ht="15">
      <c r="A29" s="65">
        <v>223001</v>
      </c>
      <c r="B29" s="62" t="s">
        <v>88</v>
      </c>
      <c r="C29" s="214">
        <v>0</v>
      </c>
      <c r="D29" s="214">
        <v>0</v>
      </c>
      <c r="E29" s="233">
        <v>0</v>
      </c>
      <c r="F29" s="89"/>
      <c r="G29" s="133">
        <v>0</v>
      </c>
      <c r="H29" s="92">
        <v>0</v>
      </c>
      <c r="I29" s="51"/>
      <c r="J29" s="4"/>
    </row>
    <row r="30" spans="1:9" ht="12.75">
      <c r="A30" s="66">
        <v>223001</v>
      </c>
      <c r="B30" s="61" t="s">
        <v>207</v>
      </c>
      <c r="C30" s="214">
        <v>23972.19</v>
      </c>
      <c r="D30" s="214">
        <v>13251</v>
      </c>
      <c r="E30" s="233">
        <v>25000</v>
      </c>
      <c r="F30" s="89">
        <v>13000</v>
      </c>
      <c r="G30" s="133">
        <v>25000</v>
      </c>
      <c r="H30" s="92">
        <v>22000</v>
      </c>
      <c r="I30" s="51">
        <v>22000</v>
      </c>
    </row>
    <row r="31" spans="1:9" ht="12.75">
      <c r="A31" s="66">
        <v>223004</v>
      </c>
      <c r="B31" s="61" t="s">
        <v>85</v>
      </c>
      <c r="C31" s="214">
        <v>0</v>
      </c>
      <c r="D31" s="214">
        <v>0</v>
      </c>
      <c r="E31" s="233">
        <v>0</v>
      </c>
      <c r="F31" s="89"/>
      <c r="G31" s="133">
        <v>0</v>
      </c>
      <c r="H31" s="92">
        <v>0</v>
      </c>
      <c r="I31" s="51">
        <v>0</v>
      </c>
    </row>
    <row r="32" spans="1:9" ht="12.75">
      <c r="A32" s="58">
        <v>229</v>
      </c>
      <c r="B32" s="58" t="s">
        <v>55</v>
      </c>
      <c r="C32" s="213">
        <f aca="true" t="shared" si="9" ref="C32:I32">C33</f>
        <v>83</v>
      </c>
      <c r="D32" s="213">
        <f>D33</f>
        <v>0</v>
      </c>
      <c r="E32" s="232">
        <f t="shared" si="9"/>
        <v>83</v>
      </c>
      <c r="F32" s="37">
        <f t="shared" si="9"/>
        <v>83</v>
      </c>
      <c r="G32" s="132">
        <f t="shared" si="9"/>
        <v>83</v>
      </c>
      <c r="H32" s="91">
        <f t="shared" si="9"/>
        <v>116</v>
      </c>
      <c r="I32" s="37">
        <f t="shared" si="9"/>
        <v>116</v>
      </c>
    </row>
    <row r="33" spans="1:9" ht="12.75">
      <c r="A33" s="65">
        <v>229005</v>
      </c>
      <c r="B33" s="62" t="s">
        <v>56</v>
      </c>
      <c r="C33" s="214">
        <v>83</v>
      </c>
      <c r="D33" s="214">
        <v>0</v>
      </c>
      <c r="E33" s="233">
        <v>83</v>
      </c>
      <c r="F33" s="89">
        <v>83</v>
      </c>
      <c r="G33" s="133">
        <v>83</v>
      </c>
      <c r="H33" s="92">
        <v>116</v>
      </c>
      <c r="I33" s="51">
        <v>116</v>
      </c>
    </row>
    <row r="34" spans="1:9" ht="12.75">
      <c r="A34" s="59">
        <v>240</v>
      </c>
      <c r="B34" s="59" t="s">
        <v>57</v>
      </c>
      <c r="C34" s="212">
        <f aca="true" t="shared" si="10" ref="C34:I35">C35</f>
        <v>682.51</v>
      </c>
      <c r="D34" s="212">
        <f t="shared" si="10"/>
        <v>618</v>
      </c>
      <c r="E34" s="231">
        <f t="shared" si="10"/>
        <v>600</v>
      </c>
      <c r="F34" s="50">
        <f t="shared" si="10"/>
        <v>600</v>
      </c>
      <c r="G34" s="131">
        <f t="shared" si="10"/>
        <v>800</v>
      </c>
      <c r="H34" s="39">
        <f t="shared" si="10"/>
        <v>500</v>
      </c>
      <c r="I34" s="50">
        <f t="shared" si="10"/>
        <v>500</v>
      </c>
    </row>
    <row r="35" spans="1:9" ht="12.75">
      <c r="A35" s="58">
        <v>242</v>
      </c>
      <c r="B35" s="58" t="s">
        <v>57</v>
      </c>
      <c r="C35" s="213">
        <v>682.51</v>
      </c>
      <c r="D35" s="213">
        <f t="shared" si="10"/>
        <v>618</v>
      </c>
      <c r="E35" s="232">
        <f t="shared" si="10"/>
        <v>600</v>
      </c>
      <c r="F35" s="37">
        <f t="shared" si="10"/>
        <v>600</v>
      </c>
      <c r="G35" s="132">
        <f t="shared" si="10"/>
        <v>800</v>
      </c>
      <c r="H35" s="91">
        <f t="shared" si="10"/>
        <v>500</v>
      </c>
      <c r="I35" s="37">
        <f t="shared" si="10"/>
        <v>500</v>
      </c>
    </row>
    <row r="36" spans="1:9" ht="12.75">
      <c r="A36" s="65">
        <v>242</v>
      </c>
      <c r="B36" s="62" t="s">
        <v>57</v>
      </c>
      <c r="C36" s="214">
        <v>683</v>
      </c>
      <c r="D36" s="214">
        <v>618</v>
      </c>
      <c r="E36" s="233">
        <v>600</v>
      </c>
      <c r="F36" s="89">
        <v>600</v>
      </c>
      <c r="G36" s="133">
        <v>800</v>
      </c>
      <c r="H36" s="92">
        <v>500</v>
      </c>
      <c r="I36" s="51">
        <v>500</v>
      </c>
    </row>
    <row r="37" spans="1:9" ht="12.75">
      <c r="A37" s="59">
        <v>290</v>
      </c>
      <c r="B37" s="59" t="s">
        <v>58</v>
      </c>
      <c r="C37" s="212">
        <f aca="true" t="shared" si="11" ref="C37:I37">C38</f>
        <v>25616.37</v>
      </c>
      <c r="D37" s="212">
        <f t="shared" si="11"/>
        <v>12728</v>
      </c>
      <c r="E37" s="231">
        <f t="shared" si="11"/>
        <v>25000</v>
      </c>
      <c r="F37" s="50">
        <f t="shared" si="11"/>
        <v>20000</v>
      </c>
      <c r="G37" s="131">
        <f t="shared" si="11"/>
        <v>25000</v>
      </c>
      <c r="H37" s="39">
        <f t="shared" si="11"/>
        <v>0</v>
      </c>
      <c r="I37" s="50">
        <f t="shared" si="11"/>
        <v>0</v>
      </c>
    </row>
    <row r="38" spans="1:9" ht="12.75">
      <c r="A38" s="58">
        <v>292</v>
      </c>
      <c r="B38" s="58" t="s">
        <v>59</v>
      </c>
      <c r="C38" s="213">
        <f>C42+C40+C41+C43+C44</f>
        <v>25616.37</v>
      </c>
      <c r="D38" s="213">
        <f>D42+D40+D41+D43+D44</f>
        <v>12728</v>
      </c>
      <c r="E38" s="232">
        <f>E42+E40+E41+E43+E44</f>
        <v>25000</v>
      </c>
      <c r="F38" s="37">
        <f>F42+F40+F41+F43+F44+F39</f>
        <v>20000</v>
      </c>
      <c r="G38" s="132">
        <f>G42+G40+G41+G43+G44</f>
        <v>25000</v>
      </c>
      <c r="H38" s="91">
        <f>H42</f>
        <v>0</v>
      </c>
      <c r="I38" s="37">
        <f>I42</f>
        <v>0</v>
      </c>
    </row>
    <row r="39" spans="1:9" s="1" customFormat="1" ht="12.75">
      <c r="A39" s="65">
        <v>292006</v>
      </c>
      <c r="B39" s="62" t="s">
        <v>200</v>
      </c>
      <c r="C39" s="214"/>
      <c r="D39" s="214">
        <v>0</v>
      </c>
      <c r="E39" s="233">
        <v>0</v>
      </c>
      <c r="F39" s="89">
        <v>0</v>
      </c>
      <c r="G39" s="133">
        <v>0</v>
      </c>
      <c r="H39" s="92">
        <v>0</v>
      </c>
      <c r="I39" s="51">
        <v>0</v>
      </c>
    </row>
    <row r="40" spans="1:9" s="1" customFormat="1" ht="12.75">
      <c r="A40" s="65">
        <v>292017</v>
      </c>
      <c r="B40" s="62" t="s">
        <v>201</v>
      </c>
      <c r="C40" s="214"/>
      <c r="D40" s="214">
        <v>0</v>
      </c>
      <c r="E40" s="233">
        <v>0</v>
      </c>
      <c r="F40" s="89"/>
      <c r="G40" s="133">
        <v>0</v>
      </c>
      <c r="H40" s="92">
        <v>0</v>
      </c>
      <c r="I40" s="51">
        <v>0</v>
      </c>
    </row>
    <row r="41" spans="1:9" s="1" customFormat="1" ht="12.75">
      <c r="A41" s="65">
        <v>292017</v>
      </c>
      <c r="B41" s="62" t="s">
        <v>208</v>
      </c>
      <c r="C41" s="214"/>
      <c r="D41" s="214">
        <v>0</v>
      </c>
      <c r="E41" s="233">
        <v>0</v>
      </c>
      <c r="F41" s="89"/>
      <c r="G41" s="133">
        <v>0</v>
      </c>
      <c r="H41" s="92">
        <v>0</v>
      </c>
      <c r="I41" s="51">
        <v>0</v>
      </c>
    </row>
    <row r="42" spans="1:9" ht="12.75">
      <c r="A42" s="65">
        <v>292017</v>
      </c>
      <c r="B42" s="62" t="s">
        <v>60</v>
      </c>
      <c r="C42" s="214"/>
      <c r="D42" s="214">
        <v>0</v>
      </c>
      <c r="E42" s="233">
        <v>0</v>
      </c>
      <c r="F42" s="89"/>
      <c r="G42" s="133">
        <v>0</v>
      </c>
      <c r="H42" s="92">
        <v>0</v>
      </c>
      <c r="I42" s="51">
        <v>0</v>
      </c>
    </row>
    <row r="43" spans="1:9" ht="12.75">
      <c r="A43" s="65">
        <v>292027</v>
      </c>
      <c r="B43" s="62" t="s">
        <v>87</v>
      </c>
      <c r="C43" s="214">
        <v>25616.37</v>
      </c>
      <c r="D43" s="214">
        <v>12728</v>
      </c>
      <c r="E43" s="233">
        <v>25000</v>
      </c>
      <c r="F43" s="89">
        <v>20000</v>
      </c>
      <c r="G43" s="133">
        <v>25000</v>
      </c>
      <c r="H43" s="92">
        <v>0</v>
      </c>
      <c r="I43" s="51">
        <v>0</v>
      </c>
    </row>
    <row r="44" spans="1:9" ht="12.75">
      <c r="A44" s="65">
        <v>292027</v>
      </c>
      <c r="B44" s="62" t="s">
        <v>86</v>
      </c>
      <c r="C44" s="214">
        <v>0</v>
      </c>
      <c r="D44" s="214">
        <v>0</v>
      </c>
      <c r="E44" s="233">
        <v>0</v>
      </c>
      <c r="F44" s="89"/>
      <c r="G44" s="133">
        <v>0</v>
      </c>
      <c r="H44" s="92">
        <v>0</v>
      </c>
      <c r="I44" s="51">
        <v>0</v>
      </c>
    </row>
    <row r="45" spans="1:9" s="2" customFormat="1" ht="12.75">
      <c r="A45" s="60">
        <v>300</v>
      </c>
      <c r="B45" s="67" t="s">
        <v>61</v>
      </c>
      <c r="C45" s="211">
        <f aca="true" t="shared" si="12" ref="C45:I45">C46</f>
        <v>1425814.4100000001</v>
      </c>
      <c r="D45" s="211">
        <f t="shared" si="12"/>
        <v>1426950</v>
      </c>
      <c r="E45" s="230">
        <f t="shared" si="12"/>
        <v>1627970</v>
      </c>
      <c r="F45" s="49">
        <f t="shared" si="12"/>
        <v>1666868.1</v>
      </c>
      <c r="G45" s="130">
        <f t="shared" si="12"/>
        <v>1686100</v>
      </c>
      <c r="H45" s="90">
        <f t="shared" si="12"/>
        <v>1471913</v>
      </c>
      <c r="I45" s="49">
        <f t="shared" si="12"/>
        <v>1469913</v>
      </c>
    </row>
    <row r="46" spans="1:9" s="2" customFormat="1" ht="12.75">
      <c r="A46" s="50">
        <v>310</v>
      </c>
      <c r="B46" s="50" t="s">
        <v>62</v>
      </c>
      <c r="C46" s="212">
        <f aca="true" t="shared" si="13" ref="C46:I46">C47+C48</f>
        <v>1425814.4100000001</v>
      </c>
      <c r="D46" s="212">
        <f t="shared" si="13"/>
        <v>1426950</v>
      </c>
      <c r="E46" s="231">
        <f t="shared" si="13"/>
        <v>1627970</v>
      </c>
      <c r="F46" s="50">
        <f t="shared" si="13"/>
        <v>1666868.1</v>
      </c>
      <c r="G46" s="131">
        <f t="shared" si="13"/>
        <v>1686100</v>
      </c>
      <c r="H46" s="39">
        <f t="shared" si="13"/>
        <v>1471913</v>
      </c>
      <c r="I46" s="50">
        <f t="shared" si="13"/>
        <v>1469913</v>
      </c>
    </row>
    <row r="47" spans="1:9" ht="12.75">
      <c r="A47" s="24">
        <v>311</v>
      </c>
      <c r="B47" s="24" t="s">
        <v>63</v>
      </c>
      <c r="C47" s="213"/>
      <c r="D47" s="213"/>
      <c r="E47" s="232"/>
      <c r="F47" s="88"/>
      <c r="G47" s="132"/>
      <c r="H47" s="91"/>
      <c r="I47" s="37"/>
    </row>
    <row r="48" spans="1:9" ht="12.75">
      <c r="A48" s="24">
        <v>312</v>
      </c>
      <c r="B48" s="24" t="s">
        <v>64</v>
      </c>
      <c r="C48" s="213">
        <f aca="true" t="shared" si="14" ref="C48:I48">SUM(C49:C78)</f>
        <v>1425814.4100000001</v>
      </c>
      <c r="D48" s="213">
        <f t="shared" si="14"/>
        <v>1426950</v>
      </c>
      <c r="E48" s="232">
        <f t="shared" si="14"/>
        <v>1627970</v>
      </c>
      <c r="F48" s="111">
        <f t="shared" si="14"/>
        <v>1666868.1</v>
      </c>
      <c r="G48" s="132">
        <f t="shared" si="14"/>
        <v>1686100</v>
      </c>
      <c r="H48" s="102">
        <f t="shared" si="14"/>
        <v>1471913</v>
      </c>
      <c r="I48" s="93">
        <f t="shared" si="14"/>
        <v>1469913</v>
      </c>
    </row>
    <row r="49" spans="1:9" ht="12.75">
      <c r="A49" s="65" t="s">
        <v>222</v>
      </c>
      <c r="B49" s="68" t="s">
        <v>65</v>
      </c>
      <c r="C49" s="214">
        <v>211.25</v>
      </c>
      <c r="D49" s="214">
        <v>214</v>
      </c>
      <c r="E49" s="233">
        <v>214</v>
      </c>
      <c r="F49" s="89">
        <v>213.58</v>
      </c>
      <c r="G49" s="133">
        <v>230</v>
      </c>
      <c r="H49" s="92">
        <f aca="true" t="shared" si="15" ref="H49:I52">G49</f>
        <v>230</v>
      </c>
      <c r="I49" s="51">
        <f t="shared" si="15"/>
        <v>230</v>
      </c>
    </row>
    <row r="50" spans="1:9" ht="12.75">
      <c r="A50" s="66" t="s">
        <v>222</v>
      </c>
      <c r="B50" s="69" t="s">
        <v>66</v>
      </c>
      <c r="C50" s="214">
        <v>456.97</v>
      </c>
      <c r="D50" s="214">
        <v>464</v>
      </c>
      <c r="E50" s="233">
        <v>464</v>
      </c>
      <c r="F50" s="89">
        <v>464</v>
      </c>
      <c r="G50" s="133">
        <v>470</v>
      </c>
      <c r="H50" s="92">
        <f t="shared" si="15"/>
        <v>470</v>
      </c>
      <c r="I50" s="51">
        <f t="shared" si="15"/>
        <v>470</v>
      </c>
    </row>
    <row r="51" spans="1:9" ht="12.75">
      <c r="A51" s="66" t="s">
        <v>222</v>
      </c>
      <c r="B51" s="69" t="s">
        <v>67</v>
      </c>
      <c r="C51" s="214">
        <v>8747.46</v>
      </c>
      <c r="D51" s="214">
        <v>9360</v>
      </c>
      <c r="E51" s="233">
        <v>9400</v>
      </c>
      <c r="F51" s="89">
        <v>9389.52</v>
      </c>
      <c r="G51" s="133">
        <v>11500</v>
      </c>
      <c r="H51" s="92">
        <v>7410</v>
      </c>
      <c r="I51" s="51">
        <f t="shared" si="15"/>
        <v>7410</v>
      </c>
    </row>
    <row r="52" spans="1:9" ht="12.75">
      <c r="A52" s="66" t="s">
        <v>222</v>
      </c>
      <c r="B52" s="69" t="s">
        <v>221</v>
      </c>
      <c r="C52" s="214">
        <v>1613.7</v>
      </c>
      <c r="D52" s="214">
        <v>1632</v>
      </c>
      <c r="E52" s="233">
        <v>1632</v>
      </c>
      <c r="F52" s="89">
        <v>1632</v>
      </c>
      <c r="G52" s="133">
        <v>1700</v>
      </c>
      <c r="H52" s="92">
        <v>1603</v>
      </c>
      <c r="I52" s="51">
        <f t="shared" si="15"/>
        <v>1603</v>
      </c>
    </row>
    <row r="53" spans="1:9" ht="12.75">
      <c r="A53" s="66">
        <v>312001</v>
      </c>
      <c r="B53" s="155" t="s">
        <v>332</v>
      </c>
      <c r="C53" s="214">
        <v>3213.66</v>
      </c>
      <c r="D53" s="214">
        <v>2405</v>
      </c>
      <c r="E53" s="233">
        <v>3000</v>
      </c>
      <c r="F53" s="89">
        <v>2400</v>
      </c>
      <c r="G53" s="133">
        <v>10000</v>
      </c>
      <c r="H53" s="92">
        <v>10000</v>
      </c>
      <c r="I53" s="51">
        <f aca="true" t="shared" si="16" ref="I53:I72">H53</f>
        <v>10000</v>
      </c>
    </row>
    <row r="54" spans="1:10" ht="12.75">
      <c r="A54" s="66">
        <v>312001</v>
      </c>
      <c r="B54" s="160" t="s">
        <v>240</v>
      </c>
      <c r="C54" s="214">
        <v>103404</v>
      </c>
      <c r="D54" s="214">
        <v>51702</v>
      </c>
      <c r="E54" s="233">
        <v>80000</v>
      </c>
      <c r="F54" s="89">
        <v>10000</v>
      </c>
      <c r="G54" s="133">
        <v>120000</v>
      </c>
      <c r="H54" s="92">
        <f aca="true" t="shared" si="17" ref="H54:H72">G54</f>
        <v>120000</v>
      </c>
      <c r="I54" s="51">
        <f t="shared" si="16"/>
        <v>120000</v>
      </c>
      <c r="J54" s="2"/>
    </row>
    <row r="55" spans="1:9" ht="12.75">
      <c r="A55" s="66" t="s">
        <v>222</v>
      </c>
      <c r="B55" s="69" t="s">
        <v>209</v>
      </c>
      <c r="C55" s="214">
        <v>1292336</v>
      </c>
      <c r="D55" s="214">
        <v>1350334</v>
      </c>
      <c r="E55" s="233">
        <v>1460500</v>
      </c>
      <c r="F55" s="89">
        <v>1460000</v>
      </c>
      <c r="G55" s="133">
        <v>1423000</v>
      </c>
      <c r="H55" s="92">
        <v>1216000</v>
      </c>
      <c r="I55" s="51">
        <f t="shared" si="16"/>
        <v>1216000</v>
      </c>
    </row>
    <row r="56" spans="1:9" ht="12.75">
      <c r="A56" s="66" t="s">
        <v>222</v>
      </c>
      <c r="B56" s="69" t="s">
        <v>230</v>
      </c>
      <c r="C56" s="214"/>
      <c r="D56" s="214"/>
      <c r="E56" s="233"/>
      <c r="F56" s="89"/>
      <c r="G56" s="133"/>
      <c r="H56" s="92">
        <f t="shared" si="17"/>
        <v>0</v>
      </c>
      <c r="I56" s="51">
        <f t="shared" si="16"/>
        <v>0</v>
      </c>
    </row>
    <row r="57" spans="1:9" ht="12.75">
      <c r="A57" s="66" t="s">
        <v>222</v>
      </c>
      <c r="B57" s="69" t="s">
        <v>220</v>
      </c>
      <c r="C57" s="214"/>
      <c r="D57" s="214">
        <v>0</v>
      </c>
      <c r="E57" s="233">
        <v>0</v>
      </c>
      <c r="F57" s="89">
        <v>0</v>
      </c>
      <c r="G57" s="133">
        <v>0</v>
      </c>
      <c r="H57" s="92">
        <v>0</v>
      </c>
      <c r="I57" s="51">
        <f t="shared" si="16"/>
        <v>0</v>
      </c>
    </row>
    <row r="58" spans="1:9" ht="12.75">
      <c r="A58" s="66" t="s">
        <v>222</v>
      </c>
      <c r="B58" s="69" t="s">
        <v>191</v>
      </c>
      <c r="C58" s="214"/>
      <c r="D58" s="214">
        <v>0</v>
      </c>
      <c r="E58" s="233">
        <v>0</v>
      </c>
      <c r="F58" s="89">
        <v>0</v>
      </c>
      <c r="G58" s="133">
        <v>0</v>
      </c>
      <c r="H58" s="92">
        <v>0</v>
      </c>
      <c r="I58" s="51">
        <f t="shared" si="16"/>
        <v>0</v>
      </c>
    </row>
    <row r="59" spans="1:9" ht="12.75">
      <c r="A59" s="66" t="s">
        <v>222</v>
      </c>
      <c r="B59" s="69" t="s">
        <v>68</v>
      </c>
      <c r="C59" s="214"/>
      <c r="D59" s="214">
        <v>0</v>
      </c>
      <c r="E59" s="233">
        <v>0</v>
      </c>
      <c r="F59" s="89">
        <v>0</v>
      </c>
      <c r="G59" s="133">
        <v>0</v>
      </c>
      <c r="H59" s="92">
        <v>0</v>
      </c>
      <c r="I59" s="51">
        <f t="shared" si="16"/>
        <v>0</v>
      </c>
    </row>
    <row r="60" spans="1:9" ht="12.75">
      <c r="A60" s="66" t="s">
        <v>222</v>
      </c>
      <c r="B60" s="69" t="s">
        <v>229</v>
      </c>
      <c r="C60" s="214"/>
      <c r="D60" s="214"/>
      <c r="E60" s="233"/>
      <c r="F60" s="89">
        <v>0</v>
      </c>
      <c r="G60" s="133"/>
      <c r="H60" s="92">
        <f t="shared" si="17"/>
        <v>0</v>
      </c>
      <c r="I60" s="51">
        <f t="shared" si="16"/>
        <v>0</v>
      </c>
    </row>
    <row r="61" spans="1:9" ht="12.75">
      <c r="A61" s="66" t="s">
        <v>222</v>
      </c>
      <c r="B61" s="69" t="s">
        <v>219</v>
      </c>
      <c r="C61" s="214"/>
      <c r="D61" s="214">
        <v>0</v>
      </c>
      <c r="E61" s="233">
        <v>0</v>
      </c>
      <c r="F61" s="89">
        <v>0</v>
      </c>
      <c r="G61" s="133">
        <v>0</v>
      </c>
      <c r="H61" s="92">
        <v>0</v>
      </c>
      <c r="I61" s="51">
        <f t="shared" si="16"/>
        <v>0</v>
      </c>
    </row>
    <row r="62" spans="1:9" ht="12.75">
      <c r="A62" s="66">
        <v>312001</v>
      </c>
      <c r="B62" s="69" t="s">
        <v>210</v>
      </c>
      <c r="C62" s="214">
        <v>2679.27</v>
      </c>
      <c r="D62" s="214">
        <v>856</v>
      </c>
      <c r="E62" s="233">
        <v>1000</v>
      </c>
      <c r="F62" s="89">
        <v>822</v>
      </c>
      <c r="G62" s="133"/>
      <c r="H62" s="92">
        <f t="shared" si="17"/>
        <v>0</v>
      </c>
      <c r="I62" s="51">
        <f t="shared" si="16"/>
        <v>0</v>
      </c>
    </row>
    <row r="63" spans="1:9" ht="12.75">
      <c r="A63" s="66">
        <v>312001</v>
      </c>
      <c r="B63" s="69" t="s">
        <v>211</v>
      </c>
      <c r="C63" s="214">
        <v>849.32</v>
      </c>
      <c r="D63" s="214">
        <v>50</v>
      </c>
      <c r="E63" s="233"/>
      <c r="F63" s="89">
        <v>0</v>
      </c>
      <c r="G63" s="133"/>
      <c r="H63" s="92">
        <f t="shared" si="17"/>
        <v>0</v>
      </c>
      <c r="I63" s="51">
        <f t="shared" si="16"/>
        <v>0</v>
      </c>
    </row>
    <row r="64" spans="1:9" ht="12.75">
      <c r="A64" s="66">
        <v>312001</v>
      </c>
      <c r="B64" s="69" t="s">
        <v>69</v>
      </c>
      <c r="C64" s="214">
        <v>682.08</v>
      </c>
      <c r="D64" s="214">
        <v>662</v>
      </c>
      <c r="E64" s="233">
        <v>600</v>
      </c>
      <c r="F64" s="89">
        <v>600</v>
      </c>
      <c r="G64" s="133"/>
      <c r="H64" s="92">
        <v>1000</v>
      </c>
      <c r="I64" s="51">
        <f t="shared" si="16"/>
        <v>1000</v>
      </c>
    </row>
    <row r="65" spans="1:9" ht="12.75">
      <c r="A65" s="66">
        <v>312001</v>
      </c>
      <c r="B65" s="69" t="s">
        <v>225</v>
      </c>
      <c r="C65" s="214">
        <v>2517.8</v>
      </c>
      <c r="D65" s="214">
        <v>0</v>
      </c>
      <c r="E65" s="233">
        <v>0</v>
      </c>
      <c r="F65" s="89">
        <v>0</v>
      </c>
      <c r="G65" s="133">
        <v>0</v>
      </c>
      <c r="H65" s="92">
        <f t="shared" si="17"/>
        <v>0</v>
      </c>
      <c r="I65" s="51">
        <f t="shared" si="16"/>
        <v>0</v>
      </c>
    </row>
    <row r="66" spans="1:9" ht="12.75">
      <c r="A66" s="66">
        <v>312001</v>
      </c>
      <c r="B66" s="69" t="s">
        <v>70</v>
      </c>
      <c r="C66" s="214"/>
      <c r="D66" s="214">
        <v>0</v>
      </c>
      <c r="E66" s="233">
        <v>0</v>
      </c>
      <c r="F66" s="89">
        <v>48000</v>
      </c>
      <c r="G66" s="133">
        <v>0</v>
      </c>
      <c r="H66" s="92">
        <f t="shared" si="17"/>
        <v>0</v>
      </c>
      <c r="I66" s="51">
        <f t="shared" si="16"/>
        <v>0</v>
      </c>
    </row>
    <row r="67" spans="1:9" ht="12.75">
      <c r="A67" s="66">
        <v>312001</v>
      </c>
      <c r="B67" s="155" t="s">
        <v>340</v>
      </c>
      <c r="C67" s="214"/>
      <c r="D67" s="214">
        <v>0</v>
      </c>
      <c r="E67" s="233">
        <v>0</v>
      </c>
      <c r="F67" s="89"/>
      <c r="G67" s="133">
        <v>0</v>
      </c>
      <c r="H67" s="92">
        <f t="shared" si="17"/>
        <v>0</v>
      </c>
      <c r="I67" s="51">
        <f t="shared" si="16"/>
        <v>0</v>
      </c>
    </row>
    <row r="68" spans="1:9" ht="12.75">
      <c r="A68" s="66">
        <v>312001</v>
      </c>
      <c r="B68" s="155" t="s">
        <v>238</v>
      </c>
      <c r="C68" s="214">
        <v>3000</v>
      </c>
      <c r="D68" s="214">
        <v>3000</v>
      </c>
      <c r="E68" s="233">
        <v>3000</v>
      </c>
      <c r="F68" s="89">
        <v>3000</v>
      </c>
      <c r="G68" s="133">
        <v>3000</v>
      </c>
      <c r="H68" s="92">
        <f t="shared" si="17"/>
        <v>3000</v>
      </c>
      <c r="I68" s="51">
        <f t="shared" si="16"/>
        <v>3000</v>
      </c>
    </row>
    <row r="69" spans="1:9" ht="12.75">
      <c r="A69" s="66">
        <v>312001</v>
      </c>
      <c r="B69" s="155" t="s">
        <v>338</v>
      </c>
      <c r="C69" s="214"/>
      <c r="D69" s="214">
        <v>0</v>
      </c>
      <c r="E69" s="233">
        <v>0</v>
      </c>
      <c r="F69" s="89"/>
      <c r="G69" s="133">
        <v>17000</v>
      </c>
      <c r="H69" s="92">
        <f t="shared" si="17"/>
        <v>17000</v>
      </c>
      <c r="I69" s="51">
        <f t="shared" si="16"/>
        <v>17000</v>
      </c>
    </row>
    <row r="70" spans="1:9" ht="12.75">
      <c r="A70" s="66">
        <v>312001</v>
      </c>
      <c r="B70" s="155" t="s">
        <v>331</v>
      </c>
      <c r="C70" s="214"/>
      <c r="D70" s="214">
        <v>0</v>
      </c>
      <c r="E70" s="233">
        <v>0</v>
      </c>
      <c r="F70" s="89">
        <v>0</v>
      </c>
      <c r="G70" s="133">
        <v>34000</v>
      </c>
      <c r="H70" s="92">
        <f t="shared" si="17"/>
        <v>34000</v>
      </c>
      <c r="I70" s="51">
        <f t="shared" si="16"/>
        <v>34000</v>
      </c>
    </row>
    <row r="71" spans="1:9" ht="12.75">
      <c r="A71" s="66">
        <v>312001</v>
      </c>
      <c r="B71" s="68" t="s">
        <v>212</v>
      </c>
      <c r="C71" s="214">
        <v>1500</v>
      </c>
      <c r="D71" s="214">
        <v>1200</v>
      </c>
      <c r="E71" s="233">
        <v>2000</v>
      </c>
      <c r="F71" s="89">
        <v>3000</v>
      </c>
      <c r="G71" s="133">
        <v>2000</v>
      </c>
      <c r="H71" s="92">
        <f t="shared" si="17"/>
        <v>2000</v>
      </c>
      <c r="I71" s="51">
        <f t="shared" si="16"/>
        <v>2000</v>
      </c>
    </row>
    <row r="72" spans="1:9" ht="12.75">
      <c r="A72" s="158" t="s">
        <v>222</v>
      </c>
      <c r="B72" s="159" t="s">
        <v>239</v>
      </c>
      <c r="C72" s="214">
        <v>1898</v>
      </c>
      <c r="D72" s="214">
        <v>159</v>
      </c>
      <c r="E72" s="233">
        <v>160</v>
      </c>
      <c r="F72" s="89">
        <v>85</v>
      </c>
      <c r="G72" s="133">
        <v>200</v>
      </c>
      <c r="H72" s="92">
        <f t="shared" si="17"/>
        <v>200</v>
      </c>
      <c r="I72" s="51">
        <f t="shared" si="16"/>
        <v>200</v>
      </c>
    </row>
    <row r="73" spans="1:9" ht="12.75">
      <c r="A73" s="66">
        <v>312001</v>
      </c>
      <c r="B73" s="69" t="s">
        <v>213</v>
      </c>
      <c r="C73" s="214">
        <v>1704.9</v>
      </c>
      <c r="D73" s="214">
        <v>2072</v>
      </c>
      <c r="E73" s="233">
        <v>3000</v>
      </c>
      <c r="F73" s="89">
        <v>2072</v>
      </c>
      <c r="G73" s="133">
        <v>3000</v>
      </c>
      <c r="H73" s="92">
        <v>3000</v>
      </c>
      <c r="I73" s="51">
        <v>1000</v>
      </c>
    </row>
    <row r="74" spans="1:9" ht="12.75">
      <c r="A74" s="66">
        <v>312001</v>
      </c>
      <c r="B74" s="155" t="s">
        <v>334</v>
      </c>
      <c r="C74" s="214"/>
      <c r="D74" s="214"/>
      <c r="E74" s="233">
        <v>4000</v>
      </c>
      <c r="F74" s="89">
        <v>4000</v>
      </c>
      <c r="G74" s="133">
        <v>4000</v>
      </c>
      <c r="H74" s="92"/>
      <c r="I74" s="51">
        <v>0</v>
      </c>
    </row>
    <row r="75" spans="1:9" ht="12.75">
      <c r="A75" s="66">
        <v>312001</v>
      </c>
      <c r="B75" s="155" t="s">
        <v>291</v>
      </c>
      <c r="C75" s="214"/>
      <c r="D75" s="214"/>
      <c r="E75" s="233">
        <v>3000</v>
      </c>
      <c r="F75" s="89">
        <v>0</v>
      </c>
      <c r="G75" s="133"/>
      <c r="H75" s="92">
        <f aca="true" t="shared" si="18" ref="H75:I78">G75</f>
        <v>0</v>
      </c>
      <c r="I75" s="51">
        <f t="shared" si="18"/>
        <v>0</v>
      </c>
    </row>
    <row r="76" spans="1:9" ht="12.75">
      <c r="A76" s="66">
        <v>312002</v>
      </c>
      <c r="B76" s="155" t="s">
        <v>300</v>
      </c>
      <c r="C76" s="214"/>
      <c r="D76" s="214"/>
      <c r="E76" s="233">
        <v>53500</v>
      </c>
      <c r="F76" s="89"/>
      <c r="G76" s="133">
        <v>53500</v>
      </c>
      <c r="H76" s="92">
        <f t="shared" si="18"/>
        <v>53500</v>
      </c>
      <c r="I76" s="51">
        <f t="shared" si="18"/>
        <v>53500</v>
      </c>
    </row>
    <row r="77" spans="1:9" ht="12.75">
      <c r="A77" s="66">
        <v>312002</v>
      </c>
      <c r="B77" s="155" t="s">
        <v>333</v>
      </c>
      <c r="C77" s="214"/>
      <c r="D77" s="214">
        <v>0</v>
      </c>
      <c r="E77" s="233">
        <v>0</v>
      </c>
      <c r="F77" s="89">
        <v>119700</v>
      </c>
      <c r="G77" s="133">
        <v>0</v>
      </c>
      <c r="H77" s="92">
        <f t="shared" si="18"/>
        <v>0</v>
      </c>
      <c r="I77" s="51">
        <f t="shared" si="18"/>
        <v>0</v>
      </c>
    </row>
    <row r="78" spans="1:9" ht="12.75">
      <c r="A78" s="66">
        <v>312008</v>
      </c>
      <c r="B78" s="155" t="s">
        <v>339</v>
      </c>
      <c r="C78" s="214">
        <v>1000</v>
      </c>
      <c r="D78" s="214">
        <v>2840</v>
      </c>
      <c r="E78" s="233">
        <v>2500</v>
      </c>
      <c r="F78" s="89">
        <v>1490</v>
      </c>
      <c r="G78" s="133">
        <v>2500</v>
      </c>
      <c r="H78" s="92">
        <f t="shared" si="18"/>
        <v>2500</v>
      </c>
      <c r="I78" s="51">
        <f t="shared" si="18"/>
        <v>2500</v>
      </c>
    </row>
    <row r="79" spans="1:9" ht="12.75">
      <c r="A79" s="387" t="s">
        <v>71</v>
      </c>
      <c r="B79" s="388"/>
      <c r="C79" s="211">
        <f aca="true" t="shared" si="19" ref="C79:I79">C45+C18+C4</f>
        <v>3416759.13</v>
      </c>
      <c r="D79" s="211">
        <f t="shared" si="19"/>
        <v>3531741.62</v>
      </c>
      <c r="E79" s="230">
        <f t="shared" si="19"/>
        <v>3701853</v>
      </c>
      <c r="F79" s="87">
        <f t="shared" si="19"/>
        <v>3864831.1</v>
      </c>
      <c r="G79" s="130">
        <f t="shared" si="19"/>
        <v>4085483</v>
      </c>
      <c r="H79" s="90">
        <f t="shared" si="19"/>
        <v>3197529</v>
      </c>
      <c r="I79" s="55">
        <f t="shared" si="19"/>
        <v>3195529</v>
      </c>
    </row>
    <row r="80" spans="1:9" ht="12.75">
      <c r="A80" s="70"/>
      <c r="B80" s="71"/>
      <c r="C80" s="53"/>
      <c r="D80" s="224"/>
      <c r="E80" s="234"/>
      <c r="F80" s="53"/>
      <c r="G80" s="134"/>
      <c r="H80" s="53"/>
      <c r="I80" s="53"/>
    </row>
    <row r="81" spans="1:9" ht="12.75">
      <c r="A81" s="383" t="s">
        <v>214</v>
      </c>
      <c r="B81" s="384"/>
      <c r="C81" s="55"/>
      <c r="D81" s="211">
        <f aca="true" t="shared" si="20" ref="D81:I81">SUM(D82:D82)</f>
        <v>0</v>
      </c>
      <c r="E81" s="230">
        <f t="shared" si="20"/>
        <v>0</v>
      </c>
      <c r="F81" s="87">
        <f t="shared" si="20"/>
        <v>0</v>
      </c>
      <c r="G81" s="130">
        <f t="shared" si="20"/>
        <v>0</v>
      </c>
      <c r="H81" s="90">
        <f t="shared" si="20"/>
        <v>0</v>
      </c>
      <c r="I81" s="55">
        <f t="shared" si="20"/>
        <v>0</v>
      </c>
    </row>
    <row r="82" spans="1:9" ht="12.75">
      <c r="A82" s="393" t="s">
        <v>72</v>
      </c>
      <c r="B82" s="390"/>
      <c r="C82" s="54"/>
      <c r="D82" s="225"/>
      <c r="E82" s="235"/>
      <c r="F82" s="94">
        <v>0</v>
      </c>
      <c r="G82" s="135"/>
      <c r="H82" s="95">
        <v>0</v>
      </c>
      <c r="I82" s="54">
        <v>0</v>
      </c>
    </row>
    <row r="83" spans="1:9" s="2" customFormat="1" ht="12.75">
      <c r="A83" s="389" t="s">
        <v>71</v>
      </c>
      <c r="B83" s="390"/>
      <c r="C83" s="55">
        <f aca="true" t="shared" si="21" ref="C83:I83">C79+C81</f>
        <v>3416759.13</v>
      </c>
      <c r="D83" s="211">
        <f>D79+D81</f>
        <v>3531741.62</v>
      </c>
      <c r="E83" s="230">
        <f>E79+E81</f>
        <v>3701853</v>
      </c>
      <c r="F83" s="87">
        <f t="shared" si="21"/>
        <v>3864831.1</v>
      </c>
      <c r="G83" s="130">
        <f t="shared" si="21"/>
        <v>4085483</v>
      </c>
      <c r="H83" s="90">
        <f t="shared" si="21"/>
        <v>3197529</v>
      </c>
      <c r="I83" s="55">
        <f t="shared" si="21"/>
        <v>3195529</v>
      </c>
    </row>
    <row r="84" spans="1:9" ht="12.75">
      <c r="A84" s="70"/>
      <c r="B84" s="71"/>
      <c r="C84" s="52"/>
      <c r="D84" s="224"/>
      <c r="E84" s="236"/>
      <c r="F84" s="53"/>
      <c r="G84" s="112"/>
      <c r="H84" s="53"/>
      <c r="I84" s="53"/>
    </row>
    <row r="85" spans="1:9" s="18" customFormat="1" ht="24.75" customHeight="1">
      <c r="A85" s="385" t="s">
        <v>162</v>
      </c>
      <c r="B85" s="386"/>
      <c r="C85" s="138" t="s">
        <v>283</v>
      </c>
      <c r="D85" s="138" t="s">
        <v>303</v>
      </c>
      <c r="E85" s="138" t="s">
        <v>241</v>
      </c>
      <c r="F85" s="157" t="s">
        <v>306</v>
      </c>
      <c r="G85" s="136" t="s">
        <v>275</v>
      </c>
      <c r="H85" s="137" t="s">
        <v>284</v>
      </c>
      <c r="I85" s="138" t="s">
        <v>307</v>
      </c>
    </row>
    <row r="86" spans="1:9" ht="12.75">
      <c r="A86" s="72">
        <v>233001</v>
      </c>
      <c r="B86" s="68" t="s">
        <v>74</v>
      </c>
      <c r="C86" s="214"/>
      <c r="D86" s="214">
        <v>0</v>
      </c>
      <c r="E86" s="216">
        <v>0</v>
      </c>
      <c r="F86" s="89"/>
      <c r="G86" s="133"/>
      <c r="H86" s="92">
        <v>1000</v>
      </c>
      <c r="I86" s="51">
        <v>1000</v>
      </c>
    </row>
    <row r="87" spans="1:9" ht="12.75">
      <c r="A87" s="66">
        <v>322001</v>
      </c>
      <c r="B87" s="155" t="s">
        <v>301</v>
      </c>
      <c r="C87" s="214"/>
      <c r="D87" s="214"/>
      <c r="E87" s="216">
        <v>800000</v>
      </c>
      <c r="F87" s="89"/>
      <c r="G87" s="133"/>
      <c r="H87" s="92">
        <v>0</v>
      </c>
      <c r="I87" s="51">
        <v>0</v>
      </c>
    </row>
    <row r="88" spans="1:9" ht="12.75">
      <c r="A88" s="66">
        <v>322001</v>
      </c>
      <c r="B88" s="155" t="s">
        <v>320</v>
      </c>
      <c r="C88" s="214"/>
      <c r="D88" s="214"/>
      <c r="E88" s="216"/>
      <c r="F88" s="89"/>
      <c r="G88" s="133">
        <v>11363</v>
      </c>
      <c r="H88" s="92">
        <v>0</v>
      </c>
      <c r="I88" s="51">
        <v>0</v>
      </c>
    </row>
    <row r="89" spans="1:9" ht="12.75">
      <c r="A89" s="66">
        <v>322001</v>
      </c>
      <c r="B89" s="155" t="s">
        <v>247</v>
      </c>
      <c r="C89" s="214"/>
      <c r="D89" s="214"/>
      <c r="E89" s="216">
        <v>630000</v>
      </c>
      <c r="F89" s="89">
        <v>371000</v>
      </c>
      <c r="G89" s="133"/>
      <c r="H89" s="92">
        <v>0</v>
      </c>
      <c r="I89" s="51">
        <v>0</v>
      </c>
    </row>
    <row r="90" spans="1:9" ht="12.75">
      <c r="A90" s="66">
        <v>322001</v>
      </c>
      <c r="B90" s="155" t="s">
        <v>327</v>
      </c>
      <c r="C90" s="214"/>
      <c r="D90" s="214">
        <v>0</v>
      </c>
      <c r="E90" s="216">
        <v>0</v>
      </c>
      <c r="F90" s="89"/>
      <c r="G90" s="133">
        <v>35000</v>
      </c>
      <c r="H90" s="92">
        <v>0</v>
      </c>
      <c r="I90" s="51">
        <v>0</v>
      </c>
    </row>
    <row r="91" spans="1:9" ht="12.75">
      <c r="A91" s="66">
        <v>322001</v>
      </c>
      <c r="B91" s="155" t="s">
        <v>293</v>
      </c>
      <c r="C91" s="214"/>
      <c r="D91" s="214"/>
      <c r="E91" s="216">
        <v>180000</v>
      </c>
      <c r="F91" s="89"/>
      <c r="G91" s="133">
        <v>147120</v>
      </c>
      <c r="H91" s="92">
        <v>0</v>
      </c>
      <c r="I91" s="51">
        <v>0</v>
      </c>
    </row>
    <row r="92" spans="1:9" ht="12.75">
      <c r="A92" s="66">
        <v>322001</v>
      </c>
      <c r="B92" s="155" t="s">
        <v>328</v>
      </c>
      <c r="C92" s="214"/>
      <c r="D92" s="214"/>
      <c r="E92" s="216"/>
      <c r="F92" s="89"/>
      <c r="G92" s="133">
        <v>259000</v>
      </c>
      <c r="H92" s="92">
        <v>0</v>
      </c>
      <c r="I92" s="51">
        <v>0</v>
      </c>
    </row>
    <row r="93" spans="1:9" ht="12.75">
      <c r="A93" s="66">
        <v>322001</v>
      </c>
      <c r="B93" s="155" t="s">
        <v>278</v>
      </c>
      <c r="C93" s="214"/>
      <c r="D93" s="214"/>
      <c r="E93" s="216">
        <v>100000</v>
      </c>
      <c r="F93" s="89"/>
      <c r="G93" s="133">
        <v>103000</v>
      </c>
      <c r="H93" s="92">
        <v>0</v>
      </c>
      <c r="I93" s="51">
        <v>0</v>
      </c>
    </row>
    <row r="94" spans="1:9" ht="12.75">
      <c r="A94" s="158" t="s">
        <v>242</v>
      </c>
      <c r="B94" s="155" t="s">
        <v>289</v>
      </c>
      <c r="C94" s="214"/>
      <c r="D94" s="214">
        <v>37000</v>
      </c>
      <c r="E94" s="216"/>
      <c r="F94" s="89"/>
      <c r="G94" s="133"/>
      <c r="H94" s="92"/>
      <c r="I94" s="51"/>
    </row>
    <row r="95" spans="1:9" ht="12.75">
      <c r="A95" s="66">
        <v>322002</v>
      </c>
      <c r="B95" s="155" t="s">
        <v>305</v>
      </c>
      <c r="C95" s="214"/>
      <c r="D95" s="214">
        <v>30000</v>
      </c>
      <c r="E95" s="216">
        <v>160000</v>
      </c>
      <c r="F95" s="89"/>
      <c r="G95" s="133"/>
      <c r="H95" s="92">
        <v>0</v>
      </c>
      <c r="I95" s="51">
        <v>0</v>
      </c>
    </row>
    <row r="96" spans="1:9" ht="12.75">
      <c r="A96" s="158" t="s">
        <v>271</v>
      </c>
      <c r="B96" s="155" t="s">
        <v>279</v>
      </c>
      <c r="C96" s="214"/>
      <c r="D96" s="214"/>
      <c r="E96" s="216"/>
      <c r="F96" s="89"/>
      <c r="G96" s="133">
        <v>181000</v>
      </c>
      <c r="H96" s="92"/>
      <c r="I96" s="51"/>
    </row>
    <row r="97" spans="1:9" ht="12.75">
      <c r="A97" s="158" t="s">
        <v>242</v>
      </c>
      <c r="B97" s="155" t="s">
        <v>304</v>
      </c>
      <c r="C97" s="214">
        <v>17250</v>
      </c>
      <c r="D97" s="214">
        <v>11000</v>
      </c>
      <c r="E97" s="216"/>
      <c r="F97" s="89"/>
      <c r="G97" s="133"/>
      <c r="H97" s="92"/>
      <c r="I97" s="51"/>
    </row>
    <row r="98" spans="1:9" ht="12.75">
      <c r="A98" s="158" t="s">
        <v>242</v>
      </c>
      <c r="B98" s="155" t="s">
        <v>280</v>
      </c>
      <c r="C98" s="214"/>
      <c r="D98" s="214"/>
      <c r="E98" s="216">
        <v>126000</v>
      </c>
      <c r="F98" s="89"/>
      <c r="G98" s="133"/>
      <c r="H98" s="92"/>
      <c r="I98" s="51"/>
    </row>
    <row r="99" spans="1:9" ht="12.75">
      <c r="A99" s="158" t="s">
        <v>242</v>
      </c>
      <c r="B99" s="155" t="s">
        <v>323</v>
      </c>
      <c r="C99" s="214"/>
      <c r="D99" s="214"/>
      <c r="E99" s="216"/>
      <c r="F99" s="89"/>
      <c r="G99" s="133">
        <v>200000</v>
      </c>
      <c r="H99" s="92"/>
      <c r="I99" s="51"/>
    </row>
    <row r="100" spans="1:9" ht="12.75">
      <c r="A100" s="158" t="s">
        <v>242</v>
      </c>
      <c r="B100" s="155" t="s">
        <v>337</v>
      </c>
      <c r="C100" s="214"/>
      <c r="D100" s="214"/>
      <c r="E100" s="216"/>
      <c r="F100" s="89"/>
      <c r="G100" s="133">
        <v>40000</v>
      </c>
      <c r="H100" s="92"/>
      <c r="I100" s="51"/>
    </row>
    <row r="101" spans="1:9" ht="12.75">
      <c r="A101" s="158" t="s">
        <v>242</v>
      </c>
      <c r="B101" s="155" t="s">
        <v>324</v>
      </c>
      <c r="C101" s="214"/>
      <c r="D101" s="214"/>
      <c r="E101" s="216"/>
      <c r="F101" s="89"/>
      <c r="G101" s="133">
        <v>496000</v>
      </c>
      <c r="H101" s="92"/>
      <c r="I101" s="51"/>
    </row>
    <row r="102" spans="1:9" s="2" customFormat="1" ht="12.75">
      <c r="A102" s="63" t="s">
        <v>75</v>
      </c>
      <c r="B102" s="73"/>
      <c r="C102" s="211">
        <f>SUM(C86:C98)</f>
        <v>17250</v>
      </c>
      <c r="D102" s="211">
        <f>SUM(D86:D98)</f>
        <v>78000</v>
      </c>
      <c r="E102" s="215">
        <f>SUM(E86:E98)</f>
        <v>1996000</v>
      </c>
      <c r="F102" s="55">
        <f>SUM(F86:F97)</f>
        <v>371000</v>
      </c>
      <c r="G102" s="130">
        <f>SUM(G86:G101)</f>
        <v>1472483</v>
      </c>
      <c r="H102" s="90">
        <f>SUM(H86:H95)</f>
        <v>1000</v>
      </c>
      <c r="I102" s="90">
        <f>SUM(I86:I95)</f>
        <v>1000</v>
      </c>
    </row>
    <row r="103" spans="1:9" ht="12.75">
      <c r="A103" s="74"/>
      <c r="B103" s="75"/>
      <c r="C103" s="56"/>
      <c r="D103" s="56"/>
      <c r="E103" s="113"/>
      <c r="F103" s="56"/>
      <c r="G103" s="113"/>
      <c r="H103" s="56"/>
      <c r="I103" s="56"/>
    </row>
    <row r="104" spans="1:9" s="18" customFormat="1" ht="24.75" customHeight="1">
      <c r="A104" s="385" t="s">
        <v>193</v>
      </c>
      <c r="B104" s="386"/>
      <c r="C104" s="138" t="s">
        <v>283</v>
      </c>
      <c r="D104" s="138" t="s">
        <v>303</v>
      </c>
      <c r="E104" s="138" t="s">
        <v>241</v>
      </c>
      <c r="F104" s="157" t="s">
        <v>306</v>
      </c>
      <c r="G104" s="136" t="s">
        <v>275</v>
      </c>
      <c r="H104" s="137" t="s">
        <v>284</v>
      </c>
      <c r="I104" s="138" t="s">
        <v>307</v>
      </c>
    </row>
    <row r="105" spans="1:9" ht="12.75">
      <c r="A105" s="65">
        <v>453</v>
      </c>
      <c r="B105" s="68" t="s">
        <v>215</v>
      </c>
      <c r="C105" s="57"/>
      <c r="D105" s="226">
        <v>0</v>
      </c>
      <c r="E105" s="233">
        <v>0</v>
      </c>
      <c r="F105" s="89"/>
      <c r="G105" s="133">
        <v>0</v>
      </c>
      <c r="H105" s="92">
        <v>0</v>
      </c>
      <c r="I105" s="57">
        <v>0</v>
      </c>
    </row>
    <row r="106" spans="1:9" ht="12.75">
      <c r="A106" s="65">
        <v>451</v>
      </c>
      <c r="B106" s="68" t="s">
        <v>216</v>
      </c>
      <c r="C106" s="57"/>
      <c r="D106" s="226">
        <v>0</v>
      </c>
      <c r="E106" s="233">
        <v>0</v>
      </c>
      <c r="F106" s="89"/>
      <c r="G106" s="133"/>
      <c r="H106" s="92">
        <v>0</v>
      </c>
      <c r="I106" s="57">
        <v>0</v>
      </c>
    </row>
    <row r="107" spans="1:11" ht="12.75">
      <c r="A107" s="65">
        <v>454001</v>
      </c>
      <c r="B107" s="68" t="s">
        <v>217</v>
      </c>
      <c r="C107" s="57"/>
      <c r="D107" s="226">
        <v>712044</v>
      </c>
      <c r="E107" s="233">
        <v>24369</v>
      </c>
      <c r="F107" s="89"/>
      <c r="G107" s="133">
        <v>282918</v>
      </c>
      <c r="H107" s="92">
        <v>0</v>
      </c>
      <c r="I107" s="57">
        <v>0</v>
      </c>
      <c r="J107" s="117"/>
      <c r="K107" s="117"/>
    </row>
    <row r="108" spans="1:9" ht="12.75">
      <c r="A108" s="65">
        <v>513002</v>
      </c>
      <c r="B108" s="68" t="s">
        <v>218</v>
      </c>
      <c r="C108" s="57"/>
      <c r="D108" s="226">
        <v>0</v>
      </c>
      <c r="E108" s="233">
        <v>0</v>
      </c>
      <c r="F108" s="89"/>
      <c r="G108" s="133">
        <v>0</v>
      </c>
      <c r="H108" s="92">
        <v>0</v>
      </c>
      <c r="I108" s="57">
        <v>0</v>
      </c>
    </row>
    <row r="109" spans="1:9" ht="12.75">
      <c r="A109" s="65">
        <v>513002</v>
      </c>
      <c r="B109" s="159" t="s">
        <v>336</v>
      </c>
      <c r="C109" s="57"/>
      <c r="D109" s="226"/>
      <c r="E109" s="233">
        <v>600000</v>
      </c>
      <c r="F109" s="89"/>
      <c r="G109" s="133">
        <v>500000</v>
      </c>
      <c r="H109" s="92">
        <v>0</v>
      </c>
      <c r="I109" s="57">
        <v>0</v>
      </c>
    </row>
    <row r="110" spans="1:9" s="2" customFormat="1" ht="12.75">
      <c r="A110" s="383" t="s">
        <v>192</v>
      </c>
      <c r="B110" s="384"/>
      <c r="C110" s="49">
        <f aca="true" t="shared" si="22" ref="C110:I110">SUM(C105:C109)</f>
        <v>0</v>
      </c>
      <c r="D110" s="227">
        <f>SUM(D105:D109)</f>
        <v>712044</v>
      </c>
      <c r="E110" s="230">
        <f>SUM(E105:E109)</f>
        <v>624369</v>
      </c>
      <c r="F110" s="49"/>
      <c r="G110" s="130">
        <f t="shared" si="22"/>
        <v>782918</v>
      </c>
      <c r="H110" s="90">
        <f t="shared" si="22"/>
        <v>0</v>
      </c>
      <c r="I110" s="49">
        <f t="shared" si="22"/>
        <v>0</v>
      </c>
    </row>
    <row r="111" spans="1:9" s="2" customFormat="1" ht="12.75">
      <c r="A111" s="76"/>
      <c r="B111" s="76"/>
      <c r="C111" s="48"/>
      <c r="D111" s="228"/>
      <c r="E111" s="237"/>
      <c r="F111" s="48"/>
      <c r="G111" s="139"/>
      <c r="H111" s="48"/>
      <c r="I111" s="48"/>
    </row>
    <row r="112" spans="1:9" ht="12.75">
      <c r="A112" s="383" t="s">
        <v>76</v>
      </c>
      <c r="B112" s="384"/>
      <c r="C112" s="49">
        <f aca="true" t="shared" si="23" ref="C112:I112">C83</f>
        <v>3416759.13</v>
      </c>
      <c r="D112" s="227">
        <f>D83</f>
        <v>3531741.62</v>
      </c>
      <c r="E112" s="230">
        <f>E83</f>
        <v>3701853</v>
      </c>
      <c r="F112" s="49">
        <f t="shared" si="23"/>
        <v>3864831.1</v>
      </c>
      <c r="G112" s="130">
        <f t="shared" si="23"/>
        <v>4085483</v>
      </c>
      <c r="H112" s="90">
        <f t="shared" si="23"/>
        <v>3197529</v>
      </c>
      <c r="I112" s="49">
        <f t="shared" si="23"/>
        <v>3195529</v>
      </c>
    </row>
    <row r="113" spans="1:9" ht="12.75">
      <c r="A113" s="383" t="s">
        <v>73</v>
      </c>
      <c r="B113" s="384"/>
      <c r="C113" s="49">
        <f aca="true" t="shared" si="24" ref="C113:I113">C102</f>
        <v>17250</v>
      </c>
      <c r="D113" s="227">
        <f>D102</f>
        <v>78000</v>
      </c>
      <c r="E113" s="230">
        <f>E102</f>
        <v>1996000</v>
      </c>
      <c r="F113" s="49">
        <f t="shared" si="24"/>
        <v>371000</v>
      </c>
      <c r="G113" s="130">
        <f t="shared" si="24"/>
        <v>1472483</v>
      </c>
      <c r="H113" s="90">
        <f t="shared" si="24"/>
        <v>1000</v>
      </c>
      <c r="I113" s="49">
        <f t="shared" si="24"/>
        <v>1000</v>
      </c>
    </row>
    <row r="114" spans="1:9" ht="12.75">
      <c r="A114" s="383" t="s">
        <v>77</v>
      </c>
      <c r="B114" s="384"/>
      <c r="C114" s="49">
        <f aca="true" t="shared" si="25" ref="C114:I114">C110</f>
        <v>0</v>
      </c>
      <c r="D114" s="227">
        <f>D110</f>
        <v>712044</v>
      </c>
      <c r="E114" s="230">
        <f>E110</f>
        <v>624369</v>
      </c>
      <c r="F114" s="49">
        <f t="shared" si="25"/>
        <v>0</v>
      </c>
      <c r="G114" s="130">
        <f t="shared" si="25"/>
        <v>782918</v>
      </c>
      <c r="H114" s="90">
        <f t="shared" si="25"/>
        <v>0</v>
      </c>
      <c r="I114" s="49">
        <f t="shared" si="25"/>
        <v>0</v>
      </c>
    </row>
    <row r="115" spans="1:11" ht="12.75">
      <c r="A115" s="383" t="s">
        <v>78</v>
      </c>
      <c r="B115" s="384"/>
      <c r="C115" s="21">
        <f>SUM(C112:C114)</f>
        <v>3434009.13</v>
      </c>
      <c r="D115" s="229">
        <f>D114+D113+D112</f>
        <v>4321785.62</v>
      </c>
      <c r="E115" s="238">
        <f>E114+E113+E112</f>
        <v>6322222</v>
      </c>
      <c r="F115" s="21">
        <f>SUM(F112:F114)</f>
        <v>4235831.1</v>
      </c>
      <c r="G115" s="140">
        <f>G114+G113+G112</f>
        <v>6340884</v>
      </c>
      <c r="H115" s="96">
        <f>H114+H113+H112</f>
        <v>3198529</v>
      </c>
      <c r="I115" s="21">
        <f>I114+I113+I112</f>
        <v>3196529</v>
      </c>
      <c r="K115" s="3"/>
    </row>
    <row r="116" spans="2:9" ht="21">
      <c r="B116" s="119"/>
      <c r="C116" s="184"/>
      <c r="D116" s="184"/>
      <c r="E116" s="184"/>
      <c r="F116" s="184"/>
      <c r="G116" s="184"/>
      <c r="H116" s="156"/>
      <c r="I116" s="156"/>
    </row>
    <row r="117" spans="4:7" ht="15.75">
      <c r="D117" s="104"/>
      <c r="E117" s="104"/>
      <c r="F117" s="161"/>
      <c r="G117" s="166"/>
    </row>
    <row r="119" ht="12.75">
      <c r="G119" s="165"/>
    </row>
  </sheetData>
  <sheetProtection/>
  <mergeCells count="12">
    <mergeCell ref="A79:B79"/>
    <mergeCell ref="A83:B83"/>
    <mergeCell ref="A3:B3"/>
    <mergeCell ref="A81:B81"/>
    <mergeCell ref="A82:B82"/>
    <mergeCell ref="A85:B85"/>
    <mergeCell ref="A115:B115"/>
    <mergeCell ref="A112:B112"/>
    <mergeCell ref="A113:B113"/>
    <mergeCell ref="A114:B114"/>
    <mergeCell ref="A104:B104"/>
    <mergeCell ref="A110:B110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8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20"/>
  <sheetViews>
    <sheetView showGridLines="0" showZeros="0" zoomScale="120" zoomScaleNormal="120" zoomScalePageLayoutView="0" workbookViewId="0" topLeftCell="A16">
      <selection activeCell="I126" sqref="I126"/>
    </sheetView>
  </sheetViews>
  <sheetFormatPr defaultColWidth="9.140625" defaultRowHeight="12.75"/>
  <cols>
    <col min="1" max="2" width="3.28125" style="0" customWidth="1"/>
    <col min="3" max="3" width="7.57421875" style="0" customWidth="1"/>
    <col min="4" max="4" width="9.00390625" style="0" customWidth="1"/>
    <col min="5" max="5" width="33.421875" style="0" customWidth="1"/>
    <col min="6" max="19" width="11.7109375" style="0" customWidth="1"/>
  </cols>
  <sheetData>
    <row r="2" spans="2:19" ht="13.5" thickBot="1">
      <c r="B2" s="11" t="s">
        <v>196</v>
      </c>
      <c r="C2" s="13"/>
      <c r="D2" s="13"/>
      <c r="E2" s="13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ht="12.75" customHeight="1">
      <c r="B3" s="409" t="s">
        <v>158</v>
      </c>
      <c r="C3" s="411" t="s">
        <v>159</v>
      </c>
      <c r="D3" s="412"/>
      <c r="E3" s="409" t="s">
        <v>160</v>
      </c>
      <c r="F3" s="394" t="s">
        <v>281</v>
      </c>
      <c r="G3" s="408"/>
      <c r="H3" s="394" t="s">
        <v>308</v>
      </c>
      <c r="I3" s="408"/>
      <c r="J3" s="394" t="s">
        <v>309</v>
      </c>
      <c r="K3" s="408"/>
      <c r="L3" s="394" t="s">
        <v>310</v>
      </c>
      <c r="M3" s="395"/>
      <c r="N3" s="401" t="s">
        <v>272</v>
      </c>
      <c r="O3" s="402"/>
      <c r="P3" s="403" t="s">
        <v>282</v>
      </c>
      <c r="Q3" s="404"/>
      <c r="R3" s="394" t="s">
        <v>311</v>
      </c>
      <c r="S3" s="404"/>
    </row>
    <row r="4" spans="2:19" ht="25.5">
      <c r="B4" s="410"/>
      <c r="C4" s="413"/>
      <c r="D4" s="414"/>
      <c r="E4" s="410"/>
      <c r="F4" s="107" t="s">
        <v>2</v>
      </c>
      <c r="G4" s="107" t="s">
        <v>1</v>
      </c>
      <c r="H4" s="107" t="s">
        <v>2</v>
      </c>
      <c r="I4" s="107" t="s">
        <v>1</v>
      </c>
      <c r="J4" s="107" t="s">
        <v>2</v>
      </c>
      <c r="K4" s="107" t="s">
        <v>1</v>
      </c>
      <c r="L4" s="107" t="s">
        <v>2</v>
      </c>
      <c r="M4" s="108" t="s">
        <v>1</v>
      </c>
      <c r="N4" s="331" t="s">
        <v>2</v>
      </c>
      <c r="O4" s="332" t="s">
        <v>1</v>
      </c>
      <c r="P4" s="109" t="s">
        <v>2</v>
      </c>
      <c r="Q4" s="107" t="s">
        <v>1</v>
      </c>
      <c r="R4" s="107" t="s">
        <v>2</v>
      </c>
      <c r="S4" s="107" t="s">
        <v>1</v>
      </c>
    </row>
    <row r="5" spans="2:19" ht="12.75" customHeight="1">
      <c r="B5" s="405" t="s">
        <v>161</v>
      </c>
      <c r="C5" s="406"/>
      <c r="D5" s="406"/>
      <c r="E5" s="407"/>
      <c r="F5" s="263">
        <f>F6+F14+F68+F78+F84+F20+F84+F87+F90+F93+F100</f>
        <v>228090.03</v>
      </c>
      <c r="G5" s="264">
        <f>G6+G14+G68+G78+G84+G20+G87+G90+G93+G100</f>
        <v>502471.31000000006</v>
      </c>
      <c r="H5" s="265">
        <f>H6+H14+H17+H68+H78+H84+H20+H87+H90+H93+H100</f>
        <v>343434.23</v>
      </c>
      <c r="I5" s="264">
        <f>I6+I14+I68+I78+I84+I20+I87+I90+I93+I100</f>
        <v>1054448.46</v>
      </c>
      <c r="J5" s="266">
        <f>J6+J14+J17+J68+J78+J84+J20+J84+J87+J90+J93+J100</f>
        <v>352880</v>
      </c>
      <c r="K5" s="266">
        <f>K6+K14+K68+K78+K84+K20+K87+K90+K93+K100</f>
        <v>3089563</v>
      </c>
      <c r="L5" s="267">
        <f>L6+L14+L68+L78+L84+L20+L87+L90+L93+L100</f>
        <v>375180</v>
      </c>
      <c r="M5" s="268">
        <f>M6+M14+M68+M78+M84+M20+M87+M90+M93+M100</f>
        <v>815880</v>
      </c>
      <c r="N5" s="333">
        <f>N6+N14+N17+N68+N78+N84+N20+N84+N87+N90+N93+N100</f>
        <v>399880</v>
      </c>
      <c r="O5" s="334">
        <f>O6+O14+O68+O78+O84+O20+O87+O90+O93+O100</f>
        <v>2703608</v>
      </c>
      <c r="P5" s="267">
        <f>P6+P14+P68+P78+P84+P20+P87+P90+P93+P100</f>
        <v>173520</v>
      </c>
      <c r="Q5" s="269">
        <f>Q6+Q14+Q68+Q78+Q84+Q20+Q87+Q90+Q93+Q100</f>
        <v>21600</v>
      </c>
      <c r="R5" s="269">
        <f>R6+R14+R68+R78+R84+R20+R87+R90+R93+R100</f>
        <v>164020</v>
      </c>
      <c r="S5" s="269">
        <f>S6+S14+S68+S78+S84+S20+S87+S90+S93+S100</f>
        <v>21600</v>
      </c>
    </row>
    <row r="6" spans="2:19" ht="12.75">
      <c r="B6" s="270">
        <v>1</v>
      </c>
      <c r="C6" s="398" t="s">
        <v>89</v>
      </c>
      <c r="D6" s="399"/>
      <c r="E6" s="400"/>
      <c r="F6" s="271">
        <f aca="true" t="shared" si="0" ref="F6:S6">F7</f>
        <v>0</v>
      </c>
      <c r="G6" s="272">
        <f t="shared" si="0"/>
        <v>0</v>
      </c>
      <c r="H6" s="273">
        <f t="shared" si="0"/>
        <v>0</v>
      </c>
      <c r="I6" s="272">
        <f t="shared" si="0"/>
        <v>0</v>
      </c>
      <c r="J6" s="273">
        <f t="shared" si="0"/>
        <v>0</v>
      </c>
      <c r="K6" s="273">
        <f t="shared" si="0"/>
        <v>0</v>
      </c>
      <c r="L6" s="274">
        <f t="shared" si="0"/>
        <v>0</v>
      </c>
      <c r="M6" s="275">
        <f t="shared" si="0"/>
        <v>0</v>
      </c>
      <c r="N6" s="335">
        <f t="shared" si="0"/>
        <v>0</v>
      </c>
      <c r="O6" s="336">
        <f t="shared" si="0"/>
        <v>0</v>
      </c>
      <c r="P6" s="274">
        <f t="shared" si="0"/>
        <v>0</v>
      </c>
      <c r="Q6" s="276">
        <f t="shared" si="0"/>
        <v>0</v>
      </c>
      <c r="R6" s="276">
        <f t="shared" si="0"/>
        <v>0</v>
      </c>
      <c r="S6" s="276">
        <f t="shared" si="0"/>
        <v>0</v>
      </c>
    </row>
    <row r="7" spans="2:19" ht="12.75">
      <c r="B7" s="46"/>
      <c r="C7" s="101" t="s">
        <v>237</v>
      </c>
      <c r="D7" s="415" t="s">
        <v>90</v>
      </c>
      <c r="E7" s="416"/>
      <c r="F7" s="205">
        <f aca="true" t="shared" si="1" ref="F7:K7">F8+F9</f>
        <v>0</v>
      </c>
      <c r="G7" s="254">
        <f t="shared" si="1"/>
        <v>0</v>
      </c>
      <c r="H7" s="209">
        <f t="shared" si="1"/>
        <v>0</v>
      </c>
      <c r="I7" s="254">
        <f t="shared" si="1"/>
        <v>0</v>
      </c>
      <c r="J7" s="209">
        <f t="shared" si="1"/>
        <v>0</v>
      </c>
      <c r="K7" s="209">
        <f t="shared" si="1"/>
        <v>0</v>
      </c>
      <c r="L7" s="80">
        <f aca="true" t="shared" si="2" ref="L7:S7">L8+L9</f>
        <v>0</v>
      </c>
      <c r="M7" s="77">
        <f t="shared" si="2"/>
        <v>0</v>
      </c>
      <c r="N7" s="337">
        <f t="shared" si="2"/>
        <v>0</v>
      </c>
      <c r="O7" s="338">
        <f t="shared" si="2"/>
        <v>0</v>
      </c>
      <c r="P7" s="80">
        <f t="shared" si="2"/>
        <v>0</v>
      </c>
      <c r="Q7" s="10">
        <f t="shared" si="2"/>
        <v>0</v>
      </c>
      <c r="R7" s="10">
        <f t="shared" si="2"/>
        <v>0</v>
      </c>
      <c r="S7" s="10">
        <f t="shared" si="2"/>
        <v>0</v>
      </c>
    </row>
    <row r="8" spans="2:19" ht="12.75">
      <c r="B8" s="47"/>
      <c r="C8" s="33"/>
      <c r="D8" s="183" t="s">
        <v>21</v>
      </c>
      <c r="E8" s="15" t="s">
        <v>24</v>
      </c>
      <c r="F8" s="203"/>
      <c r="G8" s="255"/>
      <c r="H8" s="210"/>
      <c r="I8" s="255"/>
      <c r="J8" s="262"/>
      <c r="K8" s="262"/>
      <c r="L8" s="81"/>
      <c r="M8" s="78"/>
      <c r="N8" s="339"/>
      <c r="O8" s="340"/>
      <c r="P8" s="81"/>
      <c r="Q8" s="9"/>
      <c r="R8" s="9"/>
      <c r="S8" s="9"/>
    </row>
    <row r="9" spans="2:19" ht="12.75">
      <c r="B9" s="47"/>
      <c r="C9" s="33"/>
      <c r="D9" s="163" t="s">
        <v>79</v>
      </c>
      <c r="E9" s="15" t="s">
        <v>146</v>
      </c>
      <c r="F9" s="203"/>
      <c r="G9" s="255"/>
      <c r="H9" s="210"/>
      <c r="I9" s="255"/>
      <c r="J9" s="262"/>
      <c r="K9" s="262"/>
      <c r="L9" s="81"/>
      <c r="M9" s="78"/>
      <c r="N9" s="339"/>
      <c r="O9" s="340"/>
      <c r="P9" s="81"/>
      <c r="Q9" s="9"/>
      <c r="R9" s="9"/>
      <c r="S9" s="9"/>
    </row>
    <row r="10" spans="2:19" ht="12.75">
      <c r="B10" s="47"/>
      <c r="C10" s="101" t="s">
        <v>237</v>
      </c>
      <c r="D10" s="415" t="s">
        <v>188</v>
      </c>
      <c r="E10" s="416"/>
      <c r="F10" s="205">
        <f aca="true" t="shared" si="3" ref="F10:N10">F11</f>
        <v>0</v>
      </c>
      <c r="G10" s="254">
        <f>G11</f>
        <v>0</v>
      </c>
      <c r="H10" s="209">
        <f>H11</f>
        <v>0</v>
      </c>
      <c r="I10" s="254">
        <f>I11</f>
        <v>0</v>
      </c>
      <c r="J10" s="209">
        <f t="shared" si="3"/>
        <v>0</v>
      </c>
      <c r="K10" s="209">
        <f>K11</f>
        <v>0</v>
      </c>
      <c r="L10" s="80">
        <f t="shared" si="3"/>
        <v>0</v>
      </c>
      <c r="M10" s="77">
        <f t="shared" si="3"/>
        <v>0</v>
      </c>
      <c r="N10" s="337">
        <f t="shared" si="3"/>
        <v>0</v>
      </c>
      <c r="O10" s="338">
        <f>O11</f>
        <v>0</v>
      </c>
      <c r="P10" s="80">
        <f>P11</f>
        <v>0</v>
      </c>
      <c r="Q10" s="10">
        <f>Q11</f>
        <v>0</v>
      </c>
      <c r="R10" s="10">
        <f>R11</f>
        <v>0</v>
      </c>
      <c r="S10" s="10">
        <f>S11</f>
        <v>0</v>
      </c>
    </row>
    <row r="11" spans="2:19" ht="12.75">
      <c r="B11" s="47"/>
      <c r="C11" s="30"/>
      <c r="D11" s="163" t="s">
        <v>21</v>
      </c>
      <c r="E11" s="15" t="s">
        <v>24</v>
      </c>
      <c r="F11" s="203"/>
      <c r="G11" s="255"/>
      <c r="H11" s="210"/>
      <c r="I11" s="255"/>
      <c r="J11" s="262"/>
      <c r="K11" s="262"/>
      <c r="L11" s="81"/>
      <c r="M11" s="78"/>
      <c r="N11" s="339"/>
      <c r="O11" s="340"/>
      <c r="P11" s="81"/>
      <c r="Q11" s="9"/>
      <c r="R11" s="9"/>
      <c r="S11" s="9"/>
    </row>
    <row r="12" spans="2:19" ht="12.75">
      <c r="B12" s="47"/>
      <c r="C12" s="101" t="s">
        <v>237</v>
      </c>
      <c r="D12" s="415" t="s">
        <v>91</v>
      </c>
      <c r="E12" s="417"/>
      <c r="F12" s="205">
        <f aca="true" t="shared" si="4" ref="F12:S12">SUM(F13:F13)</f>
        <v>0</v>
      </c>
      <c r="G12" s="254">
        <f t="shared" si="4"/>
        <v>0</v>
      </c>
      <c r="H12" s="209">
        <f t="shared" si="4"/>
        <v>0</v>
      </c>
      <c r="I12" s="254">
        <f t="shared" si="4"/>
        <v>0</v>
      </c>
      <c r="J12" s="209">
        <f t="shared" si="4"/>
        <v>0</v>
      </c>
      <c r="K12" s="209">
        <f t="shared" si="4"/>
        <v>0</v>
      </c>
      <c r="L12" s="80">
        <f t="shared" si="4"/>
        <v>0</v>
      </c>
      <c r="M12" s="77">
        <f t="shared" si="4"/>
        <v>0</v>
      </c>
      <c r="N12" s="337">
        <f t="shared" si="4"/>
        <v>0</v>
      </c>
      <c r="O12" s="338">
        <f t="shared" si="4"/>
        <v>0</v>
      </c>
      <c r="P12" s="80">
        <f t="shared" si="4"/>
        <v>0</v>
      </c>
      <c r="Q12" s="10">
        <f t="shared" si="4"/>
        <v>0</v>
      </c>
      <c r="R12" s="10">
        <f t="shared" si="4"/>
        <v>0</v>
      </c>
      <c r="S12" s="10">
        <f t="shared" si="4"/>
        <v>0</v>
      </c>
    </row>
    <row r="13" spans="2:19" ht="12.75">
      <c r="B13" s="47"/>
      <c r="C13" s="33"/>
      <c r="D13" s="163" t="s">
        <v>21</v>
      </c>
      <c r="E13" s="15" t="s">
        <v>24</v>
      </c>
      <c r="F13" s="203"/>
      <c r="G13" s="255"/>
      <c r="H13" s="210"/>
      <c r="I13" s="255"/>
      <c r="J13" s="262"/>
      <c r="K13" s="262"/>
      <c r="L13" s="81"/>
      <c r="M13" s="78"/>
      <c r="N13" s="339"/>
      <c r="O13" s="340"/>
      <c r="P13" s="81"/>
      <c r="Q13" s="9"/>
      <c r="R13" s="9"/>
      <c r="S13" s="9"/>
    </row>
    <row r="14" spans="2:19" ht="12.75">
      <c r="B14" s="270">
        <v>2</v>
      </c>
      <c r="C14" s="398" t="s">
        <v>92</v>
      </c>
      <c r="D14" s="418"/>
      <c r="E14" s="419"/>
      <c r="F14" s="277">
        <f aca="true" t="shared" si="5" ref="F14:S17">F15</f>
        <v>0</v>
      </c>
      <c r="G14" s="278">
        <f t="shared" si="5"/>
        <v>7800</v>
      </c>
      <c r="H14" s="279">
        <f t="shared" si="5"/>
        <v>0</v>
      </c>
      <c r="I14" s="278">
        <f t="shared" si="5"/>
        <v>2100</v>
      </c>
      <c r="J14" s="279">
        <f t="shared" si="5"/>
        <v>0</v>
      </c>
      <c r="K14" s="279">
        <f t="shared" si="5"/>
        <v>2000</v>
      </c>
      <c r="L14" s="280">
        <f t="shared" si="5"/>
        <v>0</v>
      </c>
      <c r="M14" s="281">
        <f t="shared" si="5"/>
        <v>2100</v>
      </c>
      <c r="N14" s="341">
        <f t="shared" si="5"/>
        <v>0</v>
      </c>
      <c r="O14" s="342">
        <f t="shared" si="5"/>
        <v>2000</v>
      </c>
      <c r="P14" s="280">
        <f t="shared" si="5"/>
        <v>0</v>
      </c>
      <c r="Q14" s="282">
        <f t="shared" si="5"/>
        <v>0</v>
      </c>
      <c r="R14" s="282">
        <f t="shared" si="5"/>
        <v>0</v>
      </c>
      <c r="S14" s="282">
        <f t="shared" si="5"/>
        <v>0</v>
      </c>
    </row>
    <row r="15" spans="2:19" ht="12.75">
      <c r="B15" s="23"/>
      <c r="C15" s="32" t="s">
        <v>237</v>
      </c>
      <c r="D15" s="415" t="s">
        <v>182</v>
      </c>
      <c r="E15" s="416"/>
      <c r="F15" s="205">
        <f t="shared" si="5"/>
        <v>0</v>
      </c>
      <c r="G15" s="254">
        <f t="shared" si="5"/>
        <v>7800</v>
      </c>
      <c r="H15" s="209">
        <f t="shared" si="5"/>
        <v>0</v>
      </c>
      <c r="I15" s="254">
        <f t="shared" si="5"/>
        <v>2100</v>
      </c>
      <c r="J15" s="209">
        <f t="shared" si="5"/>
        <v>0</v>
      </c>
      <c r="K15" s="209">
        <f t="shared" si="5"/>
        <v>2000</v>
      </c>
      <c r="L15" s="80">
        <f t="shared" si="5"/>
        <v>0</v>
      </c>
      <c r="M15" s="77">
        <f t="shared" si="5"/>
        <v>2100</v>
      </c>
      <c r="N15" s="337">
        <f t="shared" si="5"/>
        <v>0</v>
      </c>
      <c r="O15" s="338">
        <f t="shared" si="5"/>
        <v>2000</v>
      </c>
      <c r="P15" s="80">
        <f t="shared" si="5"/>
        <v>0</v>
      </c>
      <c r="Q15" s="10">
        <f t="shared" si="5"/>
        <v>0</v>
      </c>
      <c r="R15" s="10">
        <f t="shared" si="5"/>
        <v>0</v>
      </c>
      <c r="S15" s="10">
        <f t="shared" si="5"/>
        <v>0</v>
      </c>
    </row>
    <row r="16" spans="2:19" ht="12.75">
      <c r="B16" s="8"/>
      <c r="C16" s="14"/>
      <c r="D16" s="163" t="s">
        <v>79</v>
      </c>
      <c r="E16" s="15" t="s">
        <v>81</v>
      </c>
      <c r="F16" s="203"/>
      <c r="G16" s="255">
        <v>7800</v>
      </c>
      <c r="H16" s="210"/>
      <c r="I16" s="255">
        <v>2100</v>
      </c>
      <c r="J16" s="262"/>
      <c r="K16" s="262">
        <v>2000</v>
      </c>
      <c r="L16" s="81"/>
      <c r="M16" s="78">
        <v>2100</v>
      </c>
      <c r="N16" s="339"/>
      <c r="O16" s="340">
        <v>2000</v>
      </c>
      <c r="P16" s="81"/>
      <c r="Q16" s="9"/>
      <c r="R16" s="9"/>
      <c r="S16" s="9"/>
    </row>
    <row r="17" spans="2:19" ht="12.75">
      <c r="B17" s="283" t="s">
        <v>294</v>
      </c>
      <c r="C17" s="398" t="s">
        <v>295</v>
      </c>
      <c r="D17" s="418"/>
      <c r="E17" s="419"/>
      <c r="F17" s="277">
        <f t="shared" si="5"/>
        <v>0</v>
      </c>
      <c r="G17" s="278">
        <f t="shared" si="5"/>
        <v>0</v>
      </c>
      <c r="H17" s="279">
        <f>SUM(H19)</f>
        <v>13662.65</v>
      </c>
      <c r="I17" s="278">
        <f>SUM(I19)</f>
        <v>0</v>
      </c>
      <c r="J17" s="279">
        <f>SUM(J19)</f>
        <v>53500</v>
      </c>
      <c r="K17" s="279">
        <f>SUM(K19)</f>
        <v>0</v>
      </c>
      <c r="L17" s="280">
        <f t="shared" si="5"/>
        <v>0</v>
      </c>
      <c r="M17" s="281">
        <f t="shared" si="5"/>
        <v>0</v>
      </c>
      <c r="N17" s="341">
        <f>SUM(N19)</f>
        <v>53500</v>
      </c>
      <c r="O17" s="341">
        <f>SUM(O19)</f>
        <v>0</v>
      </c>
      <c r="P17" s="280">
        <f t="shared" si="5"/>
        <v>0</v>
      </c>
      <c r="Q17" s="282">
        <f t="shared" si="5"/>
        <v>0</v>
      </c>
      <c r="R17" s="282">
        <f t="shared" si="5"/>
        <v>0</v>
      </c>
      <c r="S17" s="282">
        <f t="shared" si="5"/>
        <v>0</v>
      </c>
    </row>
    <row r="18" spans="2:19" ht="12.75">
      <c r="B18" s="23"/>
      <c r="C18" s="32" t="s">
        <v>296</v>
      </c>
      <c r="D18" s="415" t="s">
        <v>297</v>
      </c>
      <c r="E18" s="416"/>
      <c r="F18" s="203"/>
      <c r="G18" s="255"/>
      <c r="H18" s="210"/>
      <c r="I18" s="255"/>
      <c r="J18" s="262"/>
      <c r="K18" s="262"/>
      <c r="L18" s="81"/>
      <c r="M18" s="78"/>
      <c r="N18" s="339"/>
      <c r="O18" s="340"/>
      <c r="P18" s="81"/>
      <c r="Q18" s="9"/>
      <c r="R18" s="9"/>
      <c r="S18" s="9"/>
    </row>
    <row r="19" spans="2:19" ht="12.75">
      <c r="B19" s="8"/>
      <c r="C19" s="14"/>
      <c r="D19" s="163" t="s">
        <v>21</v>
      </c>
      <c r="E19" s="164" t="s">
        <v>299</v>
      </c>
      <c r="F19" s="203"/>
      <c r="G19" s="255"/>
      <c r="H19" s="210">
        <v>13662.65</v>
      </c>
      <c r="I19" s="255"/>
      <c r="J19" s="262">
        <v>53500</v>
      </c>
      <c r="K19" s="262"/>
      <c r="L19" s="81"/>
      <c r="M19" s="78"/>
      <c r="N19" s="339">
        <v>53500</v>
      </c>
      <c r="O19" s="340"/>
      <c r="P19" s="81"/>
      <c r="Q19" s="9"/>
      <c r="R19" s="9"/>
      <c r="S19" s="9"/>
    </row>
    <row r="20" spans="2:19" ht="12.75">
      <c r="B20" s="283" t="s">
        <v>298</v>
      </c>
      <c r="C20" s="398" t="s">
        <v>93</v>
      </c>
      <c r="D20" s="399"/>
      <c r="E20" s="400"/>
      <c r="F20" s="277">
        <f>F21+F24+F27+F29+F31+F34+F36+F42+F44+F47+F49+F52+F54+F57+F59+F61+F40+F65</f>
        <v>131218.84</v>
      </c>
      <c r="G20" s="278">
        <f>G21+G24+G27+G29+G31+G34+G36+G42+G44+G47+G49+G52+G54+G57+G59+G61+G40+G63+G65</f>
        <v>429633.93000000005</v>
      </c>
      <c r="H20" s="279">
        <f>H21+H24+H27+H29+H31+H34+H36+H42+H44+H47+H49+H52+H54+H57+H59+H61+H40+H65</f>
        <v>227722.58</v>
      </c>
      <c r="I20" s="278">
        <f>I21+I24+I27+I29+I31+I34+I36+I42+I44+I47+I49+I52+I54+I57+I59+I61+I40+I63+I65</f>
        <v>1005980.4600000001</v>
      </c>
      <c r="J20" s="279">
        <f>J21+J24+J27+J29+J31+J34+J36+J42+J44+J47+J49+J52+J54+J57+J59+J61+J40+J65</f>
        <v>165000</v>
      </c>
      <c r="K20" s="279">
        <f>K21+K24+K27+K29+K31+K34+K36+K42+K44+K47+K49+K52+K54+K57+K59+K61+K40+K63+K65</f>
        <v>3042000</v>
      </c>
      <c r="L20" s="280">
        <f>L21+L24+L27+L29+L31+L34+L36+L42+L44+L47+L49+L52+L54+L57+L59+L61+L40+L64</f>
        <v>260000</v>
      </c>
      <c r="M20" s="282">
        <f>M21+M24+M27+M29+M31+M34+M36+M42+M44+M47+M49+M52+M54+M57+M59+M61+M40+M64</f>
        <v>772000</v>
      </c>
      <c r="N20" s="341">
        <f>N21+N24+N27+N29+N31+N34+N36+N42+N44+N47+N49+N52+N54+N57+N59+N61+N40+N65</f>
        <v>194000</v>
      </c>
      <c r="O20" s="342">
        <f>O21+O24+O27+O29+O31+O34+O36+O42+O44+O47+O49+O52+O54+O57+O59+O61+O40+O63+O65+O78</f>
        <v>2656008</v>
      </c>
      <c r="P20" s="280">
        <f>P21+P24+P27+P29+P31+P34+P36+P42+P44+P47+P49+P52+P54+P57+P59+P61+P40</f>
        <v>60000</v>
      </c>
      <c r="Q20" s="282">
        <f>Q21+Q24+Q27+Q29+Q31+Q34+Q36+Q42+Q44+Q47+Q49+Q52+Q54+Q57+Q59+Q61+Q40</f>
        <v>5000</v>
      </c>
      <c r="R20" s="282">
        <f>R21+R24+R27+R29+R31+R34+R36+R42+R44+R47+R49+R52+R54+R57+R59+R61+R40</f>
        <v>60000</v>
      </c>
      <c r="S20" s="282">
        <f>S21+S24+S27+S29+S31+S34+S36+S42+S44+S47+S49+S52+S54+S57+S59+S61+S40</f>
        <v>5000</v>
      </c>
    </row>
    <row r="21" spans="2:19" ht="12.75">
      <c r="B21" s="23"/>
      <c r="C21" s="32" t="s">
        <v>97</v>
      </c>
      <c r="D21" s="415" t="s">
        <v>94</v>
      </c>
      <c r="E21" s="416"/>
      <c r="F21" s="205">
        <f aca="true" t="shared" si="6" ref="F21:K21">F22+F23</f>
        <v>0</v>
      </c>
      <c r="G21" s="254">
        <f t="shared" si="6"/>
        <v>0</v>
      </c>
      <c r="H21" s="209">
        <f t="shared" si="6"/>
        <v>0</v>
      </c>
      <c r="I21" s="254">
        <f t="shared" si="6"/>
        <v>1750</v>
      </c>
      <c r="J21" s="209">
        <f t="shared" si="6"/>
        <v>0</v>
      </c>
      <c r="K21" s="209">
        <f t="shared" si="6"/>
        <v>0</v>
      </c>
      <c r="L21" s="80">
        <f aca="true" t="shared" si="7" ref="L21:S21">L22+L23</f>
        <v>0</v>
      </c>
      <c r="M21" s="77">
        <f t="shared" si="7"/>
        <v>0</v>
      </c>
      <c r="N21" s="337">
        <f t="shared" si="7"/>
        <v>0</v>
      </c>
      <c r="O21" s="338">
        <f t="shared" si="7"/>
        <v>0</v>
      </c>
      <c r="P21" s="80">
        <f t="shared" si="7"/>
        <v>0</v>
      </c>
      <c r="Q21" s="10">
        <f t="shared" si="7"/>
        <v>0</v>
      </c>
      <c r="R21" s="10">
        <f t="shared" si="7"/>
        <v>0</v>
      </c>
      <c r="S21" s="10">
        <f t="shared" si="7"/>
        <v>0</v>
      </c>
    </row>
    <row r="22" spans="2:19" ht="12.75">
      <c r="B22" s="12"/>
      <c r="C22" s="30"/>
      <c r="D22" s="163" t="s">
        <v>79</v>
      </c>
      <c r="E22" s="15" t="s">
        <v>96</v>
      </c>
      <c r="F22" s="203"/>
      <c r="G22" s="255"/>
      <c r="H22" s="210"/>
      <c r="I22" s="255">
        <v>1750</v>
      </c>
      <c r="J22" s="262"/>
      <c r="K22" s="262"/>
      <c r="L22" s="81"/>
      <c r="M22" s="78"/>
      <c r="N22" s="339"/>
      <c r="O22" s="340"/>
      <c r="P22" s="81"/>
      <c r="Q22" s="9"/>
      <c r="R22" s="9"/>
      <c r="S22" s="9"/>
    </row>
    <row r="23" spans="2:19" ht="12.75">
      <c r="B23" s="12"/>
      <c r="C23" s="30"/>
      <c r="D23" s="163" t="s">
        <v>21</v>
      </c>
      <c r="E23" s="164" t="s">
        <v>24</v>
      </c>
      <c r="F23" s="203"/>
      <c r="G23" s="255"/>
      <c r="H23" s="210"/>
      <c r="I23" s="255"/>
      <c r="J23" s="262"/>
      <c r="K23" s="262"/>
      <c r="L23" s="81"/>
      <c r="M23" s="78"/>
      <c r="N23" s="339"/>
      <c r="O23" s="340"/>
      <c r="P23" s="81"/>
      <c r="Q23" s="9"/>
      <c r="R23" s="9"/>
      <c r="S23" s="9"/>
    </row>
    <row r="24" spans="2:19" ht="12.75">
      <c r="B24" s="23"/>
      <c r="C24" s="32" t="s">
        <v>97</v>
      </c>
      <c r="D24" s="420" t="s">
        <v>276</v>
      </c>
      <c r="E24" s="421"/>
      <c r="F24" s="205">
        <f>SUM(F25:F26)</f>
        <v>0</v>
      </c>
      <c r="G24" s="254"/>
      <c r="H24" s="209">
        <f>SUM(H25:H26)</f>
        <v>0</v>
      </c>
      <c r="I24" s="254"/>
      <c r="J24" s="209">
        <f>SUM(J25:J26)</f>
        <v>0</v>
      </c>
      <c r="K24" s="209">
        <v>160000</v>
      </c>
      <c r="L24" s="80">
        <f>SUM(L25:L26)</f>
        <v>0</v>
      </c>
      <c r="M24" s="77">
        <f>SUM(M25:M26)</f>
        <v>0</v>
      </c>
      <c r="N24" s="337">
        <f aca="true" t="shared" si="8" ref="N24:S24">SUM(N25:N26)</f>
        <v>0</v>
      </c>
      <c r="O24" s="338">
        <f>SUM(O25:O26)</f>
        <v>190000</v>
      </c>
      <c r="P24" s="80">
        <f t="shared" si="8"/>
        <v>0</v>
      </c>
      <c r="Q24" s="10">
        <f t="shared" si="8"/>
        <v>0</v>
      </c>
      <c r="R24" s="10">
        <f t="shared" si="8"/>
        <v>0</v>
      </c>
      <c r="S24" s="10">
        <f t="shared" si="8"/>
        <v>0</v>
      </c>
    </row>
    <row r="25" spans="2:19" ht="12.75">
      <c r="B25" s="8"/>
      <c r="C25" s="30"/>
      <c r="D25" s="163" t="s">
        <v>21</v>
      </c>
      <c r="E25" s="15" t="s">
        <v>24</v>
      </c>
      <c r="F25" s="203"/>
      <c r="G25" s="255"/>
      <c r="H25" s="210"/>
      <c r="I25" s="255"/>
      <c r="J25" s="262"/>
      <c r="K25" s="262"/>
      <c r="L25" s="81"/>
      <c r="M25" s="78"/>
      <c r="N25" s="339"/>
      <c r="O25" s="340"/>
      <c r="P25" s="81"/>
      <c r="Q25" s="9"/>
      <c r="R25" s="9"/>
      <c r="S25" s="9"/>
    </row>
    <row r="26" spans="2:19" ht="12.75">
      <c r="B26" s="8"/>
      <c r="C26" s="30"/>
      <c r="D26" s="163" t="s">
        <v>79</v>
      </c>
      <c r="E26" s="15" t="s">
        <v>96</v>
      </c>
      <c r="F26" s="203"/>
      <c r="G26" s="255"/>
      <c r="H26" s="210"/>
      <c r="I26" s="255"/>
      <c r="J26" s="262"/>
      <c r="K26" s="262"/>
      <c r="L26" s="81"/>
      <c r="M26" s="78"/>
      <c r="N26" s="339"/>
      <c r="O26" s="340">
        <v>190000</v>
      </c>
      <c r="P26" s="81"/>
      <c r="Q26" s="9"/>
      <c r="R26" s="9"/>
      <c r="S26" s="9"/>
    </row>
    <row r="27" spans="2:19" ht="12.75">
      <c r="B27" s="23"/>
      <c r="C27" s="32" t="s">
        <v>97</v>
      </c>
      <c r="D27" s="396" t="s">
        <v>338</v>
      </c>
      <c r="E27" s="397"/>
      <c r="F27" s="205">
        <f aca="true" t="shared" si="9" ref="F27:S27">SUM(F28:F28)</f>
        <v>0</v>
      </c>
      <c r="G27" s="254">
        <f t="shared" si="9"/>
        <v>0</v>
      </c>
      <c r="H27" s="209">
        <f t="shared" si="9"/>
        <v>0</v>
      </c>
      <c r="I27" s="254">
        <f t="shared" si="9"/>
        <v>0</v>
      </c>
      <c r="J27" s="209">
        <f t="shared" si="9"/>
        <v>0</v>
      </c>
      <c r="K27" s="209">
        <f t="shared" si="9"/>
        <v>0</v>
      </c>
      <c r="L27" s="80">
        <f t="shared" si="9"/>
        <v>0</v>
      </c>
      <c r="M27" s="77">
        <f t="shared" si="9"/>
        <v>0</v>
      </c>
      <c r="N27" s="337">
        <f t="shared" si="9"/>
        <v>18000</v>
      </c>
      <c r="O27" s="338">
        <f t="shared" si="9"/>
        <v>42000</v>
      </c>
      <c r="P27" s="80">
        <f t="shared" si="9"/>
        <v>0</v>
      </c>
      <c r="Q27" s="10">
        <f t="shared" si="9"/>
        <v>0</v>
      </c>
      <c r="R27" s="10">
        <f t="shared" si="9"/>
        <v>0</v>
      </c>
      <c r="S27" s="10">
        <f t="shared" si="9"/>
        <v>0</v>
      </c>
    </row>
    <row r="28" spans="2:19" ht="12.75">
      <c r="B28" s="8"/>
      <c r="C28" s="30"/>
      <c r="D28" s="163" t="s">
        <v>79</v>
      </c>
      <c r="E28" s="164" t="s">
        <v>96</v>
      </c>
      <c r="F28" s="203"/>
      <c r="G28" s="255"/>
      <c r="H28" s="210"/>
      <c r="I28" s="255"/>
      <c r="J28" s="262"/>
      <c r="K28" s="262"/>
      <c r="L28" s="81"/>
      <c r="M28" s="78"/>
      <c r="N28" s="339">
        <v>18000</v>
      </c>
      <c r="O28" s="340">
        <v>42000</v>
      </c>
      <c r="P28" s="81"/>
      <c r="Q28" s="9"/>
      <c r="R28" s="9"/>
      <c r="S28" s="9"/>
    </row>
    <row r="29" spans="2:19" ht="12.75">
      <c r="B29" s="23"/>
      <c r="C29" s="32" t="s">
        <v>97</v>
      </c>
      <c r="D29" s="415" t="s">
        <v>277</v>
      </c>
      <c r="E29" s="416"/>
      <c r="F29" s="205">
        <f aca="true" t="shared" si="10" ref="F29:S29">SUM(F30:F30)</f>
        <v>0</v>
      </c>
      <c r="G29" s="254">
        <f t="shared" si="10"/>
        <v>0</v>
      </c>
      <c r="H29" s="209">
        <f t="shared" si="10"/>
        <v>0</v>
      </c>
      <c r="I29" s="254">
        <f t="shared" si="10"/>
        <v>0</v>
      </c>
      <c r="J29" s="209">
        <f t="shared" si="10"/>
        <v>3000</v>
      </c>
      <c r="K29" s="209">
        <f t="shared" si="10"/>
        <v>120000</v>
      </c>
      <c r="L29" s="80">
        <f t="shared" si="10"/>
        <v>0</v>
      </c>
      <c r="M29" s="10">
        <f t="shared" si="10"/>
        <v>0</v>
      </c>
      <c r="N29" s="343">
        <f t="shared" si="10"/>
        <v>0</v>
      </c>
      <c r="O29" s="343">
        <f t="shared" si="10"/>
        <v>0</v>
      </c>
      <c r="P29" s="80">
        <f t="shared" si="10"/>
        <v>0</v>
      </c>
      <c r="Q29" s="10">
        <f t="shared" si="10"/>
        <v>0</v>
      </c>
      <c r="R29" s="10">
        <f t="shared" si="10"/>
        <v>0</v>
      </c>
      <c r="S29" s="10">
        <f t="shared" si="10"/>
        <v>0</v>
      </c>
    </row>
    <row r="30" spans="2:19" ht="12.75">
      <c r="B30" s="8"/>
      <c r="C30" s="30"/>
      <c r="D30" s="163" t="s">
        <v>79</v>
      </c>
      <c r="E30" s="15" t="s">
        <v>96</v>
      </c>
      <c r="F30" s="203"/>
      <c r="G30" s="255"/>
      <c r="H30" s="210"/>
      <c r="I30" s="255"/>
      <c r="J30" s="262">
        <v>3000</v>
      </c>
      <c r="K30" s="262">
        <v>120000</v>
      </c>
      <c r="L30" s="81"/>
      <c r="M30" s="78"/>
      <c r="N30" s="339"/>
      <c r="O30" s="340"/>
      <c r="P30" s="81"/>
      <c r="Q30" s="9"/>
      <c r="R30" s="9"/>
      <c r="S30" s="9"/>
    </row>
    <row r="31" spans="2:19" ht="12.75">
      <c r="B31" s="23"/>
      <c r="C31" s="32" t="s">
        <v>98</v>
      </c>
      <c r="D31" s="415" t="s">
        <v>243</v>
      </c>
      <c r="E31" s="416"/>
      <c r="F31" s="205">
        <f aca="true" t="shared" si="11" ref="F31:K31">SUM(F32:F33)</f>
        <v>0</v>
      </c>
      <c r="G31" s="254">
        <f t="shared" si="11"/>
        <v>0</v>
      </c>
      <c r="H31" s="209">
        <f t="shared" si="11"/>
        <v>0</v>
      </c>
      <c r="I31" s="254">
        <f t="shared" si="11"/>
        <v>0</v>
      </c>
      <c r="J31" s="209">
        <f t="shared" si="11"/>
        <v>15000</v>
      </c>
      <c r="K31" s="209">
        <f t="shared" si="11"/>
        <v>0</v>
      </c>
      <c r="L31" s="80">
        <f aca="true" t="shared" si="12" ref="L31:S31">SUM(L32:L33)</f>
        <v>0</v>
      </c>
      <c r="M31" s="77">
        <f t="shared" si="12"/>
        <v>0</v>
      </c>
      <c r="N31" s="337">
        <f t="shared" si="12"/>
        <v>15000</v>
      </c>
      <c r="O31" s="338">
        <f t="shared" si="12"/>
        <v>0</v>
      </c>
      <c r="P31" s="80">
        <f t="shared" si="12"/>
        <v>0</v>
      </c>
      <c r="Q31" s="10">
        <f t="shared" si="12"/>
        <v>0</v>
      </c>
      <c r="R31" s="10">
        <f t="shared" si="12"/>
        <v>0</v>
      </c>
      <c r="S31" s="10">
        <f t="shared" si="12"/>
        <v>0</v>
      </c>
    </row>
    <row r="32" spans="2:19" ht="12.75">
      <c r="B32" s="8"/>
      <c r="C32" s="30"/>
      <c r="D32" s="163" t="s">
        <v>79</v>
      </c>
      <c r="E32" s="15" t="s">
        <v>96</v>
      </c>
      <c r="F32" s="203"/>
      <c r="G32" s="255"/>
      <c r="H32" s="210"/>
      <c r="I32" s="255"/>
      <c r="J32" s="262"/>
      <c r="K32" s="262"/>
      <c r="L32" s="81"/>
      <c r="M32" s="78"/>
      <c r="N32" s="339"/>
      <c r="O32" s="340"/>
      <c r="P32" s="81"/>
      <c r="Q32" s="9"/>
      <c r="R32" s="9"/>
      <c r="S32" s="9"/>
    </row>
    <row r="33" spans="2:19" ht="12.75">
      <c r="B33" s="8"/>
      <c r="C33" s="30"/>
      <c r="D33" s="163" t="s">
        <v>21</v>
      </c>
      <c r="E33" s="15" t="s">
        <v>24</v>
      </c>
      <c r="F33" s="203"/>
      <c r="G33" s="255"/>
      <c r="H33" s="210"/>
      <c r="I33" s="255"/>
      <c r="J33" s="262">
        <v>15000</v>
      </c>
      <c r="K33" s="262"/>
      <c r="L33" s="81"/>
      <c r="M33" s="78"/>
      <c r="N33" s="339">
        <v>15000</v>
      </c>
      <c r="O33" s="340"/>
      <c r="P33" s="81"/>
      <c r="Q33" s="9"/>
      <c r="R33" s="9"/>
      <c r="S33" s="9"/>
    </row>
    <row r="34" spans="2:19" ht="12.75">
      <c r="B34" s="23"/>
      <c r="C34" s="32" t="s">
        <v>97</v>
      </c>
      <c r="D34" s="415" t="s">
        <v>245</v>
      </c>
      <c r="E34" s="416"/>
      <c r="F34" s="205">
        <f aca="true" t="shared" si="13" ref="F34:R34">SUM(F35:F35)</f>
        <v>0</v>
      </c>
      <c r="G34" s="254">
        <f t="shared" si="13"/>
        <v>0</v>
      </c>
      <c r="H34" s="209">
        <f t="shared" si="13"/>
        <v>0</v>
      </c>
      <c r="I34" s="254">
        <f t="shared" si="13"/>
        <v>0</v>
      </c>
      <c r="J34" s="209">
        <f t="shared" si="13"/>
        <v>15000</v>
      </c>
      <c r="K34" s="209">
        <f t="shared" si="13"/>
        <v>655000</v>
      </c>
      <c r="L34" s="80">
        <f t="shared" si="13"/>
        <v>0</v>
      </c>
      <c r="M34" s="77">
        <f t="shared" si="13"/>
        <v>0</v>
      </c>
      <c r="N34" s="337">
        <f t="shared" si="13"/>
        <v>0</v>
      </c>
      <c r="O34" s="338">
        <f t="shared" si="13"/>
        <v>0</v>
      </c>
      <c r="P34" s="80">
        <f t="shared" si="13"/>
        <v>0</v>
      </c>
      <c r="Q34" s="10">
        <f t="shared" si="13"/>
        <v>0</v>
      </c>
      <c r="R34" s="10">
        <f t="shared" si="13"/>
        <v>0</v>
      </c>
      <c r="S34" s="10"/>
    </row>
    <row r="35" spans="2:19" ht="12.75">
      <c r="B35" s="8"/>
      <c r="C35" s="30"/>
      <c r="D35" s="163" t="s">
        <v>79</v>
      </c>
      <c r="E35" s="164" t="s">
        <v>246</v>
      </c>
      <c r="F35" s="203"/>
      <c r="G35" s="255"/>
      <c r="H35" s="210"/>
      <c r="I35" s="255"/>
      <c r="J35" s="262">
        <v>15000</v>
      </c>
      <c r="K35" s="262">
        <v>655000</v>
      </c>
      <c r="L35" s="81"/>
      <c r="M35" s="78"/>
      <c r="N35" s="339"/>
      <c r="O35" s="340"/>
      <c r="P35" s="81"/>
      <c r="Q35" s="9"/>
      <c r="R35" s="9"/>
      <c r="S35" s="9"/>
    </row>
    <row r="36" spans="2:19" ht="12.75">
      <c r="B36" s="23"/>
      <c r="C36" s="32" t="s">
        <v>97</v>
      </c>
      <c r="D36" s="415" t="s">
        <v>167</v>
      </c>
      <c r="E36" s="416"/>
      <c r="F36" s="205">
        <f aca="true" t="shared" si="14" ref="F36:K36">SUM(F37:F39)</f>
        <v>125973</v>
      </c>
      <c r="G36" s="254">
        <f t="shared" si="14"/>
        <v>376310.29000000004</v>
      </c>
      <c r="H36" s="209">
        <f t="shared" si="14"/>
        <v>216020.58</v>
      </c>
      <c r="I36" s="254">
        <f t="shared" si="14"/>
        <v>902550.28</v>
      </c>
      <c r="J36" s="209">
        <f t="shared" si="14"/>
        <v>70000</v>
      </c>
      <c r="K36" s="209">
        <f t="shared" si="14"/>
        <v>205000</v>
      </c>
      <c r="L36" s="80">
        <f aca="true" t="shared" si="15" ref="L36:S36">SUM(L37:L39)</f>
        <v>250000</v>
      </c>
      <c r="M36" s="77">
        <f t="shared" si="15"/>
        <v>760000</v>
      </c>
      <c r="N36" s="337">
        <f t="shared" si="15"/>
        <v>70000</v>
      </c>
      <c r="O36" s="338">
        <f t="shared" si="15"/>
        <v>325000</v>
      </c>
      <c r="P36" s="80">
        <f t="shared" si="15"/>
        <v>60000</v>
      </c>
      <c r="Q36" s="10">
        <f t="shared" si="15"/>
        <v>0</v>
      </c>
      <c r="R36" s="10">
        <f t="shared" si="15"/>
        <v>60000</v>
      </c>
      <c r="S36" s="10">
        <f t="shared" si="15"/>
        <v>0</v>
      </c>
    </row>
    <row r="37" spans="2:19" ht="12.75">
      <c r="B37" s="8"/>
      <c r="C37" s="30"/>
      <c r="D37" s="163" t="s">
        <v>21</v>
      </c>
      <c r="E37" s="15" t="s">
        <v>24</v>
      </c>
      <c r="F37" s="203">
        <v>125973</v>
      </c>
      <c r="G37" s="255">
        <v>343881.53</v>
      </c>
      <c r="H37" s="210">
        <v>216020.58</v>
      </c>
      <c r="I37" s="255">
        <v>895745.28</v>
      </c>
      <c r="J37" s="262">
        <v>70000</v>
      </c>
      <c r="K37" s="262">
        <v>180000</v>
      </c>
      <c r="L37" s="81">
        <v>250000</v>
      </c>
      <c r="M37" s="78">
        <v>750000</v>
      </c>
      <c r="N37" s="339">
        <v>70000</v>
      </c>
      <c r="O37" s="340">
        <v>300000</v>
      </c>
      <c r="P37" s="81">
        <v>60000</v>
      </c>
      <c r="Q37" s="9"/>
      <c r="R37" s="9">
        <v>60000</v>
      </c>
      <c r="S37" s="9"/>
    </row>
    <row r="38" spans="2:19" ht="12.75">
      <c r="B38" s="8"/>
      <c r="C38" s="30"/>
      <c r="D38" s="163" t="s">
        <v>79</v>
      </c>
      <c r="E38" s="15" t="s">
        <v>226</v>
      </c>
      <c r="F38" s="203"/>
      <c r="G38" s="255"/>
      <c r="H38" s="210"/>
      <c r="I38" s="255"/>
      <c r="J38" s="262"/>
      <c r="K38" s="262"/>
      <c r="L38" s="81"/>
      <c r="M38" s="78"/>
      <c r="N38" s="339"/>
      <c r="O38" s="340"/>
      <c r="P38" s="81"/>
      <c r="Q38" s="9"/>
      <c r="R38" s="9"/>
      <c r="S38" s="9"/>
    </row>
    <row r="39" spans="2:19" ht="12.75">
      <c r="B39" s="8"/>
      <c r="C39" s="30"/>
      <c r="D39" s="163" t="s">
        <v>79</v>
      </c>
      <c r="E39" s="15" t="s">
        <v>99</v>
      </c>
      <c r="F39" s="203"/>
      <c r="G39" s="255">
        <v>32428.76</v>
      </c>
      <c r="H39" s="210"/>
      <c r="I39" s="255">
        <v>6805</v>
      </c>
      <c r="J39" s="262"/>
      <c r="K39" s="262">
        <v>25000</v>
      </c>
      <c r="L39" s="81"/>
      <c r="M39" s="78">
        <v>10000</v>
      </c>
      <c r="N39" s="339"/>
      <c r="O39" s="340">
        <v>25000</v>
      </c>
      <c r="P39" s="81"/>
      <c r="Q39" s="9"/>
      <c r="R39" s="9"/>
      <c r="S39" s="9"/>
    </row>
    <row r="40" spans="2:19" ht="12.75">
      <c r="B40" s="23"/>
      <c r="C40" s="32" t="s">
        <v>237</v>
      </c>
      <c r="D40" s="415" t="s">
        <v>166</v>
      </c>
      <c r="E40" s="416"/>
      <c r="F40" s="205">
        <f aca="true" t="shared" si="16" ref="F40:S40">SUM(F41:F41)</f>
        <v>0</v>
      </c>
      <c r="G40" s="254">
        <f t="shared" si="16"/>
        <v>0</v>
      </c>
      <c r="H40" s="209">
        <f t="shared" si="16"/>
        <v>0</v>
      </c>
      <c r="I40" s="254">
        <f t="shared" si="16"/>
        <v>0</v>
      </c>
      <c r="J40" s="209">
        <f t="shared" si="16"/>
        <v>0</v>
      </c>
      <c r="K40" s="209">
        <f t="shared" si="16"/>
        <v>0</v>
      </c>
      <c r="L40" s="80">
        <f t="shared" si="16"/>
        <v>0</v>
      </c>
      <c r="M40" s="77">
        <f t="shared" si="16"/>
        <v>0</v>
      </c>
      <c r="N40" s="337">
        <f t="shared" si="16"/>
        <v>0</v>
      </c>
      <c r="O40" s="338">
        <f t="shared" si="16"/>
        <v>0</v>
      </c>
      <c r="P40" s="80">
        <f t="shared" si="16"/>
        <v>0</v>
      </c>
      <c r="Q40" s="10">
        <f t="shared" si="16"/>
        <v>0</v>
      </c>
      <c r="R40" s="10">
        <f t="shared" si="16"/>
        <v>0</v>
      </c>
      <c r="S40" s="10">
        <f t="shared" si="16"/>
        <v>0</v>
      </c>
    </row>
    <row r="41" spans="2:19" ht="12.75">
      <c r="B41" s="8"/>
      <c r="C41" s="30"/>
      <c r="D41" s="163" t="s">
        <v>21</v>
      </c>
      <c r="E41" s="15" t="s">
        <v>24</v>
      </c>
      <c r="F41" s="203"/>
      <c r="G41" s="255"/>
      <c r="H41" s="210"/>
      <c r="I41" s="255"/>
      <c r="J41" s="262"/>
      <c r="K41" s="262"/>
      <c r="L41" s="81"/>
      <c r="M41" s="78"/>
      <c r="N41" s="339"/>
      <c r="O41" s="340"/>
      <c r="P41" s="81"/>
      <c r="Q41" s="9"/>
      <c r="R41" s="9"/>
      <c r="S41" s="9"/>
    </row>
    <row r="42" spans="2:19" ht="12.75">
      <c r="B42" s="23"/>
      <c r="C42" s="32" t="s">
        <v>97</v>
      </c>
      <c r="D42" s="415" t="s">
        <v>321</v>
      </c>
      <c r="E42" s="416"/>
      <c r="F42" s="205">
        <f aca="true" t="shared" si="17" ref="F42:S42">SUM(F43:F43)</f>
        <v>0</v>
      </c>
      <c r="G42" s="254">
        <f t="shared" si="17"/>
        <v>0</v>
      </c>
      <c r="H42" s="209">
        <f t="shared" si="17"/>
        <v>0</v>
      </c>
      <c r="I42" s="254">
        <f t="shared" si="17"/>
        <v>0</v>
      </c>
      <c r="J42" s="209">
        <f t="shared" si="17"/>
        <v>0</v>
      </c>
      <c r="K42" s="209">
        <f t="shared" si="17"/>
        <v>0</v>
      </c>
      <c r="L42" s="80">
        <f t="shared" si="17"/>
        <v>0</v>
      </c>
      <c r="M42" s="77">
        <f t="shared" si="17"/>
        <v>0</v>
      </c>
      <c r="N42" s="337">
        <f t="shared" si="17"/>
        <v>0</v>
      </c>
      <c r="O42" s="338">
        <f t="shared" si="17"/>
        <v>683520</v>
      </c>
      <c r="P42" s="80">
        <f t="shared" si="17"/>
        <v>0</v>
      </c>
      <c r="Q42" s="10">
        <f t="shared" si="17"/>
        <v>0</v>
      </c>
      <c r="R42" s="10">
        <f t="shared" si="17"/>
        <v>0</v>
      </c>
      <c r="S42" s="10">
        <f t="shared" si="17"/>
        <v>0</v>
      </c>
    </row>
    <row r="43" spans="2:19" ht="12.75">
      <c r="B43" s="8"/>
      <c r="C43" s="30"/>
      <c r="D43" s="163" t="s">
        <v>79</v>
      </c>
      <c r="E43" s="164" t="s">
        <v>322</v>
      </c>
      <c r="F43" s="203"/>
      <c r="G43" s="255"/>
      <c r="H43" s="210"/>
      <c r="I43" s="255"/>
      <c r="J43" s="262"/>
      <c r="K43" s="262"/>
      <c r="L43" s="81"/>
      <c r="M43" s="78"/>
      <c r="N43" s="339"/>
      <c r="O43" s="340">
        <v>683520</v>
      </c>
      <c r="P43" s="81"/>
      <c r="Q43" s="9"/>
      <c r="R43" s="9"/>
      <c r="S43" s="9"/>
    </row>
    <row r="44" spans="2:19" ht="12.75">
      <c r="B44" s="23"/>
      <c r="C44" s="32" t="s">
        <v>97</v>
      </c>
      <c r="D44" s="415" t="s">
        <v>329</v>
      </c>
      <c r="E44" s="416"/>
      <c r="F44" s="205">
        <f aca="true" t="shared" si="18" ref="F44:K44">SUM(F45:F46)</f>
        <v>0</v>
      </c>
      <c r="G44" s="254">
        <f t="shared" si="18"/>
        <v>0</v>
      </c>
      <c r="H44" s="209">
        <f t="shared" si="18"/>
        <v>0</v>
      </c>
      <c r="I44" s="254">
        <f t="shared" si="18"/>
        <v>0</v>
      </c>
      <c r="J44" s="209">
        <f t="shared" si="18"/>
        <v>0</v>
      </c>
      <c r="K44" s="209">
        <f t="shared" si="18"/>
        <v>0</v>
      </c>
      <c r="L44" s="80">
        <f aca="true" t="shared" si="19" ref="L44:S44">SUM(L45:L46)</f>
        <v>0</v>
      </c>
      <c r="M44" s="77">
        <f t="shared" si="19"/>
        <v>0</v>
      </c>
      <c r="N44" s="337">
        <f t="shared" si="19"/>
        <v>0</v>
      </c>
      <c r="O44" s="338">
        <f t="shared" si="19"/>
        <v>273188</v>
      </c>
      <c r="P44" s="80">
        <f t="shared" si="19"/>
        <v>0</v>
      </c>
      <c r="Q44" s="10">
        <f t="shared" si="19"/>
        <v>0</v>
      </c>
      <c r="R44" s="10">
        <f t="shared" si="19"/>
        <v>0</v>
      </c>
      <c r="S44" s="10">
        <f t="shared" si="19"/>
        <v>0</v>
      </c>
    </row>
    <row r="45" spans="2:19" ht="12.75">
      <c r="B45" s="8"/>
      <c r="C45" s="30"/>
      <c r="D45" s="163" t="s">
        <v>79</v>
      </c>
      <c r="E45" s="15" t="s">
        <v>96</v>
      </c>
      <c r="F45" s="203"/>
      <c r="G45" s="255"/>
      <c r="H45" s="210"/>
      <c r="I45" s="255"/>
      <c r="J45" s="262"/>
      <c r="K45" s="262"/>
      <c r="L45" s="81"/>
      <c r="M45" s="78"/>
      <c r="N45" s="339"/>
      <c r="O45" s="340">
        <v>273188</v>
      </c>
      <c r="P45" s="81"/>
      <c r="Q45" s="9"/>
      <c r="R45" s="9"/>
      <c r="S45" s="9"/>
    </row>
    <row r="46" spans="2:19" ht="12.75">
      <c r="B46" s="8"/>
      <c r="C46" s="30"/>
      <c r="D46" s="163" t="s">
        <v>21</v>
      </c>
      <c r="E46" s="15" t="s">
        <v>24</v>
      </c>
      <c r="F46" s="203"/>
      <c r="G46" s="255"/>
      <c r="H46" s="210"/>
      <c r="I46" s="255"/>
      <c r="J46" s="262"/>
      <c r="K46" s="262"/>
      <c r="L46" s="81"/>
      <c r="M46" s="78"/>
      <c r="N46" s="339"/>
      <c r="O46" s="340"/>
      <c r="P46" s="81"/>
      <c r="Q46" s="9"/>
      <c r="R46" s="9"/>
      <c r="S46" s="9"/>
    </row>
    <row r="47" spans="2:19" ht="12.75">
      <c r="B47" s="23"/>
      <c r="C47" s="32" t="s">
        <v>97</v>
      </c>
      <c r="D47" s="415" t="s">
        <v>234</v>
      </c>
      <c r="E47" s="416"/>
      <c r="F47" s="205">
        <f aca="true" t="shared" si="20" ref="F47:S47">SUM(F48:F48)</f>
        <v>0</v>
      </c>
      <c r="G47" s="254">
        <f t="shared" si="20"/>
        <v>0</v>
      </c>
      <c r="H47" s="209">
        <f t="shared" si="20"/>
        <v>142</v>
      </c>
      <c r="I47" s="254">
        <f t="shared" si="20"/>
        <v>12993.18</v>
      </c>
      <c r="J47" s="209">
        <f t="shared" si="20"/>
        <v>0</v>
      </c>
      <c r="K47" s="209">
        <f t="shared" si="20"/>
        <v>0</v>
      </c>
      <c r="L47" s="80">
        <f t="shared" si="20"/>
        <v>0</v>
      </c>
      <c r="M47" s="77">
        <f t="shared" si="20"/>
        <v>0</v>
      </c>
      <c r="N47" s="337">
        <f t="shared" si="20"/>
        <v>0</v>
      </c>
      <c r="O47" s="338">
        <f t="shared" si="20"/>
        <v>0</v>
      </c>
      <c r="P47" s="80">
        <f t="shared" si="20"/>
        <v>0</v>
      </c>
      <c r="Q47" s="10">
        <f t="shared" si="20"/>
        <v>0</v>
      </c>
      <c r="R47" s="10">
        <f t="shared" si="20"/>
        <v>0</v>
      </c>
      <c r="S47" s="10">
        <f t="shared" si="20"/>
        <v>0</v>
      </c>
    </row>
    <row r="48" spans="2:19" ht="12.75">
      <c r="B48" s="8"/>
      <c r="C48" s="30"/>
      <c r="D48" s="163" t="s">
        <v>79</v>
      </c>
      <c r="E48" s="15" t="s">
        <v>96</v>
      </c>
      <c r="F48" s="203"/>
      <c r="G48" s="255"/>
      <c r="H48" s="210">
        <v>142</v>
      </c>
      <c r="I48" s="255">
        <v>12993.18</v>
      </c>
      <c r="J48" s="262"/>
      <c r="K48" s="262"/>
      <c r="L48" s="81"/>
      <c r="M48" s="78"/>
      <c r="N48" s="339"/>
      <c r="O48" s="340"/>
      <c r="P48" s="81"/>
      <c r="Q48" s="9"/>
      <c r="R48" s="9"/>
      <c r="S48" s="9"/>
    </row>
    <row r="49" spans="2:19" ht="12.75">
      <c r="B49" s="23"/>
      <c r="C49" s="32" t="s">
        <v>97</v>
      </c>
      <c r="D49" s="415" t="s">
        <v>302</v>
      </c>
      <c r="E49" s="416"/>
      <c r="F49" s="205">
        <f aca="true" t="shared" si="21" ref="F49:O49">SUM(F50:F51)</f>
        <v>0</v>
      </c>
      <c r="G49" s="254">
        <f t="shared" si="21"/>
        <v>0</v>
      </c>
      <c r="H49" s="209">
        <f t="shared" si="21"/>
        <v>0</v>
      </c>
      <c r="I49" s="254">
        <f t="shared" si="21"/>
        <v>77998</v>
      </c>
      <c r="J49" s="209">
        <f t="shared" si="21"/>
        <v>0</v>
      </c>
      <c r="K49" s="209">
        <f t="shared" si="21"/>
        <v>18000</v>
      </c>
      <c r="L49" s="209">
        <f t="shared" si="21"/>
        <v>0</v>
      </c>
      <c r="M49" s="209">
        <f t="shared" si="21"/>
        <v>0</v>
      </c>
      <c r="N49" s="344">
        <f t="shared" si="21"/>
        <v>0</v>
      </c>
      <c r="O49" s="344">
        <f t="shared" si="21"/>
        <v>33300</v>
      </c>
      <c r="P49" s="80">
        <f>SUM(P50:P51)</f>
        <v>0</v>
      </c>
      <c r="Q49" s="10">
        <f>SUM(Q50:Q51)</f>
        <v>0</v>
      </c>
      <c r="R49" s="10">
        <f>SUM(R50:R51)</f>
        <v>0</v>
      </c>
      <c r="S49" s="10">
        <f>SUM(S50:S51)</f>
        <v>0</v>
      </c>
    </row>
    <row r="50" spans="2:19" ht="12.75">
      <c r="B50" s="8"/>
      <c r="C50" s="30"/>
      <c r="D50" s="163" t="s">
        <v>21</v>
      </c>
      <c r="E50" s="15" t="s">
        <v>24</v>
      </c>
      <c r="F50" s="203"/>
      <c r="G50" s="255"/>
      <c r="H50" s="210"/>
      <c r="I50" s="255"/>
      <c r="J50" s="262"/>
      <c r="K50" s="262"/>
      <c r="L50" s="81"/>
      <c r="M50" s="78"/>
      <c r="N50" s="339"/>
      <c r="O50" s="340"/>
      <c r="P50" s="81"/>
      <c r="Q50" s="9"/>
      <c r="R50" s="9"/>
      <c r="S50" s="9"/>
    </row>
    <row r="51" spans="2:19" ht="12.75">
      <c r="B51" s="8"/>
      <c r="C51" s="30"/>
      <c r="D51" s="163" t="s">
        <v>79</v>
      </c>
      <c r="E51" s="15" t="s">
        <v>96</v>
      </c>
      <c r="F51" s="203"/>
      <c r="G51" s="255"/>
      <c r="H51" s="210"/>
      <c r="I51" s="255">
        <v>77998</v>
      </c>
      <c r="J51" s="262"/>
      <c r="K51" s="262">
        <v>18000</v>
      </c>
      <c r="L51" s="81"/>
      <c r="M51" s="78"/>
      <c r="N51" s="339"/>
      <c r="O51" s="340">
        <v>33300</v>
      </c>
      <c r="P51" s="81"/>
      <c r="Q51" s="9"/>
      <c r="R51" s="9"/>
      <c r="S51" s="9"/>
    </row>
    <row r="52" spans="2:19" ht="12.75">
      <c r="B52" s="23"/>
      <c r="C52" s="32" t="s">
        <v>97</v>
      </c>
      <c r="D52" s="415" t="s">
        <v>164</v>
      </c>
      <c r="E52" s="416"/>
      <c r="F52" s="205">
        <f aca="true" t="shared" si="22" ref="F52:S52">SUM(F53:F53)</f>
        <v>0</v>
      </c>
      <c r="G52" s="254">
        <f t="shared" si="22"/>
        <v>4349</v>
      </c>
      <c r="H52" s="209">
        <f t="shared" si="22"/>
        <v>620</v>
      </c>
      <c r="I52" s="254">
        <f t="shared" si="22"/>
        <v>0</v>
      </c>
      <c r="J52" s="209">
        <f t="shared" si="22"/>
        <v>0</v>
      </c>
      <c r="K52" s="209">
        <f t="shared" si="22"/>
        <v>50000</v>
      </c>
      <c r="L52" s="80">
        <f t="shared" si="22"/>
        <v>0</v>
      </c>
      <c r="M52" s="77">
        <f t="shared" si="22"/>
        <v>0</v>
      </c>
      <c r="N52" s="337">
        <f t="shared" si="22"/>
        <v>0</v>
      </c>
      <c r="O52" s="338">
        <f t="shared" si="22"/>
        <v>50000</v>
      </c>
      <c r="P52" s="80">
        <f t="shared" si="22"/>
        <v>0</v>
      </c>
      <c r="Q52" s="10">
        <f t="shared" si="22"/>
        <v>5000</v>
      </c>
      <c r="R52" s="10">
        <f t="shared" si="22"/>
        <v>0</v>
      </c>
      <c r="S52" s="10">
        <f t="shared" si="22"/>
        <v>5000</v>
      </c>
    </row>
    <row r="53" spans="2:19" ht="12.75">
      <c r="B53" s="8"/>
      <c r="C53" s="30"/>
      <c r="D53" s="163" t="s">
        <v>79</v>
      </c>
      <c r="E53" s="15" t="s">
        <v>189</v>
      </c>
      <c r="F53" s="203"/>
      <c r="G53" s="255">
        <v>4349</v>
      </c>
      <c r="H53" s="210">
        <v>620</v>
      </c>
      <c r="I53" s="255"/>
      <c r="J53" s="262"/>
      <c r="K53" s="262">
        <v>50000</v>
      </c>
      <c r="L53" s="81"/>
      <c r="M53" s="78"/>
      <c r="N53" s="339"/>
      <c r="O53" s="340">
        <v>50000</v>
      </c>
      <c r="P53" s="81"/>
      <c r="Q53" s="9">
        <v>5000</v>
      </c>
      <c r="R53" s="9"/>
      <c r="S53" s="9">
        <v>5000</v>
      </c>
    </row>
    <row r="54" spans="2:19" ht="12.75">
      <c r="B54" s="23"/>
      <c r="C54" s="32" t="s">
        <v>97</v>
      </c>
      <c r="D54" s="415" t="s">
        <v>330</v>
      </c>
      <c r="E54" s="416"/>
      <c r="F54" s="205">
        <f aca="true" t="shared" si="23" ref="F54:K54">SUM(F55:F56)</f>
        <v>0</v>
      </c>
      <c r="G54" s="254">
        <f t="shared" si="23"/>
        <v>0</v>
      </c>
      <c r="H54" s="209">
        <f t="shared" si="23"/>
        <v>426</v>
      </c>
      <c r="I54" s="254">
        <f t="shared" si="23"/>
        <v>0</v>
      </c>
      <c r="J54" s="209">
        <f t="shared" si="23"/>
        <v>0</v>
      </c>
      <c r="K54" s="209">
        <f t="shared" si="23"/>
        <v>0</v>
      </c>
      <c r="L54" s="80">
        <f aca="true" t="shared" si="24" ref="L54:S54">SUM(L55:L56)</f>
        <v>0</v>
      </c>
      <c r="M54" s="77">
        <f t="shared" si="24"/>
        <v>0</v>
      </c>
      <c r="N54" s="337">
        <f t="shared" si="24"/>
        <v>37000</v>
      </c>
      <c r="O54" s="338">
        <f t="shared" si="24"/>
        <v>0</v>
      </c>
      <c r="P54" s="80">
        <f t="shared" si="24"/>
        <v>0</v>
      </c>
      <c r="Q54" s="10">
        <f t="shared" si="24"/>
        <v>0</v>
      </c>
      <c r="R54" s="10">
        <f t="shared" si="24"/>
        <v>0</v>
      </c>
      <c r="S54" s="10">
        <f t="shared" si="24"/>
        <v>0</v>
      </c>
    </row>
    <row r="55" spans="2:19" ht="12.75">
      <c r="B55" s="8"/>
      <c r="C55" s="30"/>
      <c r="D55" s="163" t="s">
        <v>21</v>
      </c>
      <c r="E55" s="15" t="s">
        <v>24</v>
      </c>
      <c r="F55" s="203"/>
      <c r="G55" s="255"/>
      <c r="H55" s="210">
        <v>426</v>
      </c>
      <c r="I55" s="255"/>
      <c r="J55" s="262"/>
      <c r="K55" s="262"/>
      <c r="L55" s="81"/>
      <c r="M55" s="78"/>
      <c r="N55" s="339">
        <v>37000</v>
      </c>
      <c r="O55" s="340"/>
      <c r="P55" s="81"/>
      <c r="Q55" s="9"/>
      <c r="R55" s="9"/>
      <c r="S55" s="9"/>
    </row>
    <row r="56" spans="2:19" ht="12.75">
      <c r="B56" s="8"/>
      <c r="C56" s="30"/>
      <c r="D56" s="163" t="s">
        <v>79</v>
      </c>
      <c r="E56" s="15" t="s">
        <v>96</v>
      </c>
      <c r="F56" s="203"/>
      <c r="G56" s="255"/>
      <c r="H56" s="210"/>
      <c r="I56" s="255"/>
      <c r="J56" s="262"/>
      <c r="K56" s="262"/>
      <c r="L56" s="81"/>
      <c r="M56" s="78"/>
      <c r="N56" s="339"/>
      <c r="O56" s="340"/>
      <c r="P56" s="81"/>
      <c r="Q56" s="9"/>
      <c r="R56" s="9"/>
      <c r="S56" s="9"/>
    </row>
    <row r="57" spans="2:19" ht="12.75">
      <c r="B57" s="23"/>
      <c r="C57" s="32" t="s">
        <v>97</v>
      </c>
      <c r="D57" s="415" t="s">
        <v>292</v>
      </c>
      <c r="E57" s="416"/>
      <c r="F57" s="205">
        <f aca="true" t="shared" si="25" ref="F57:S57">SUM(F58:F58)</f>
        <v>0</v>
      </c>
      <c r="G57" s="254">
        <f t="shared" si="25"/>
        <v>0</v>
      </c>
      <c r="H57" s="209">
        <f t="shared" si="25"/>
        <v>0</v>
      </c>
      <c r="I57" s="254">
        <f t="shared" si="25"/>
        <v>0</v>
      </c>
      <c r="J57" s="209">
        <f t="shared" si="25"/>
        <v>8000</v>
      </c>
      <c r="K57" s="209">
        <f t="shared" si="25"/>
        <v>180000</v>
      </c>
      <c r="L57" s="80">
        <f t="shared" si="25"/>
        <v>0</v>
      </c>
      <c r="M57" s="77">
        <f t="shared" si="25"/>
        <v>0</v>
      </c>
      <c r="N57" s="337">
        <f t="shared" si="25"/>
        <v>0</v>
      </c>
      <c r="O57" s="338">
        <f t="shared" si="25"/>
        <v>155000</v>
      </c>
      <c r="P57" s="80">
        <f t="shared" si="25"/>
        <v>0</v>
      </c>
      <c r="Q57" s="10">
        <f t="shared" si="25"/>
        <v>0</v>
      </c>
      <c r="R57" s="10">
        <f t="shared" si="25"/>
        <v>0</v>
      </c>
      <c r="S57" s="10">
        <f t="shared" si="25"/>
        <v>0</v>
      </c>
    </row>
    <row r="58" spans="2:19" ht="12.75">
      <c r="B58" s="8"/>
      <c r="C58" s="30"/>
      <c r="D58" s="163" t="s">
        <v>79</v>
      </c>
      <c r="E58" s="164" t="s">
        <v>96</v>
      </c>
      <c r="F58" s="203"/>
      <c r="G58" s="255"/>
      <c r="H58" s="210"/>
      <c r="I58" s="255"/>
      <c r="J58" s="262">
        <v>8000</v>
      </c>
      <c r="K58" s="262">
        <v>180000</v>
      </c>
      <c r="L58" s="81"/>
      <c r="M58" s="78"/>
      <c r="N58" s="339"/>
      <c r="O58" s="340">
        <v>155000</v>
      </c>
      <c r="P58" s="81"/>
      <c r="Q58" s="9"/>
      <c r="R58" s="9"/>
      <c r="S58" s="9"/>
    </row>
    <row r="59" spans="2:19" ht="12.75">
      <c r="B59" s="23"/>
      <c r="C59" s="32" t="s">
        <v>237</v>
      </c>
      <c r="D59" s="415" t="s">
        <v>180</v>
      </c>
      <c r="E59" s="416"/>
      <c r="F59" s="205">
        <f aca="true" t="shared" si="26" ref="F59:S59">SUM(F60:F60)</f>
        <v>5245.84</v>
      </c>
      <c r="G59" s="254">
        <f t="shared" si="26"/>
        <v>27164.64</v>
      </c>
      <c r="H59" s="209">
        <f t="shared" si="26"/>
        <v>10514</v>
      </c>
      <c r="I59" s="254">
        <f t="shared" si="26"/>
        <v>10689</v>
      </c>
      <c r="J59" s="209">
        <f t="shared" si="26"/>
        <v>50000</v>
      </c>
      <c r="K59" s="209">
        <f t="shared" si="26"/>
        <v>750000</v>
      </c>
      <c r="L59" s="80">
        <f t="shared" si="26"/>
        <v>10000</v>
      </c>
      <c r="M59" s="77">
        <f t="shared" si="26"/>
        <v>12000</v>
      </c>
      <c r="N59" s="337">
        <f t="shared" si="26"/>
        <v>50000</v>
      </c>
      <c r="O59" s="338">
        <f t="shared" si="26"/>
        <v>200000</v>
      </c>
      <c r="P59" s="80">
        <f t="shared" si="26"/>
        <v>0</v>
      </c>
      <c r="Q59" s="10">
        <f t="shared" si="26"/>
        <v>0</v>
      </c>
      <c r="R59" s="10">
        <f t="shared" si="26"/>
        <v>0</v>
      </c>
      <c r="S59" s="10">
        <f t="shared" si="26"/>
        <v>0</v>
      </c>
    </row>
    <row r="60" spans="2:19" ht="12.75">
      <c r="B60" s="8"/>
      <c r="C60" s="30"/>
      <c r="D60" s="163" t="s">
        <v>21</v>
      </c>
      <c r="E60" s="15" t="s">
        <v>227</v>
      </c>
      <c r="F60" s="203">
        <v>5245.84</v>
      </c>
      <c r="G60" s="255">
        <v>27164.64</v>
      </c>
      <c r="H60" s="210">
        <v>10514</v>
      </c>
      <c r="I60" s="255">
        <v>10689</v>
      </c>
      <c r="J60" s="262">
        <v>50000</v>
      </c>
      <c r="K60" s="262">
        <v>750000</v>
      </c>
      <c r="L60" s="81">
        <v>10000</v>
      </c>
      <c r="M60" s="78">
        <v>12000</v>
      </c>
      <c r="N60" s="339">
        <v>50000</v>
      </c>
      <c r="O60" s="340">
        <v>200000</v>
      </c>
      <c r="P60" s="81"/>
      <c r="Q60" s="9"/>
      <c r="R60" s="9"/>
      <c r="S60" s="9"/>
    </row>
    <row r="61" spans="2:19" ht="12.75">
      <c r="B61" s="23"/>
      <c r="C61" s="32" t="s">
        <v>97</v>
      </c>
      <c r="D61" s="415" t="s">
        <v>325</v>
      </c>
      <c r="E61" s="416"/>
      <c r="F61" s="205">
        <f aca="true" t="shared" si="27" ref="F61:S61">SUM(F62:F62)</f>
        <v>0</v>
      </c>
      <c r="G61" s="254">
        <f t="shared" si="27"/>
        <v>0</v>
      </c>
      <c r="H61" s="209">
        <f t="shared" si="27"/>
        <v>0</v>
      </c>
      <c r="I61" s="254">
        <f t="shared" si="27"/>
        <v>0</v>
      </c>
      <c r="J61" s="209">
        <f t="shared" si="27"/>
        <v>0</v>
      </c>
      <c r="K61" s="209">
        <f t="shared" si="27"/>
        <v>800000</v>
      </c>
      <c r="L61" s="80">
        <f t="shared" si="27"/>
        <v>0</v>
      </c>
      <c r="M61" s="77">
        <f t="shared" si="27"/>
        <v>0</v>
      </c>
      <c r="N61" s="337">
        <f t="shared" si="27"/>
        <v>0</v>
      </c>
      <c r="O61" s="338">
        <f t="shared" si="27"/>
        <v>522000</v>
      </c>
      <c r="P61" s="80">
        <f t="shared" si="27"/>
        <v>0</v>
      </c>
      <c r="Q61" s="10">
        <f t="shared" si="27"/>
        <v>0</v>
      </c>
      <c r="R61" s="10">
        <f t="shared" si="27"/>
        <v>0</v>
      </c>
      <c r="S61" s="10">
        <f t="shared" si="27"/>
        <v>0</v>
      </c>
    </row>
    <row r="62" spans="2:19" ht="12.75">
      <c r="B62" s="8"/>
      <c r="C62" s="30"/>
      <c r="D62" s="163" t="s">
        <v>79</v>
      </c>
      <c r="E62" s="15" t="s">
        <v>96</v>
      </c>
      <c r="F62" s="203"/>
      <c r="G62" s="255"/>
      <c r="H62" s="210"/>
      <c r="I62" s="255"/>
      <c r="J62" s="262"/>
      <c r="K62" s="262">
        <v>800000</v>
      </c>
      <c r="L62" s="81"/>
      <c r="M62" s="78"/>
      <c r="N62" s="339"/>
      <c r="O62" s="340">
        <v>522000</v>
      </c>
      <c r="P62" s="81"/>
      <c r="Q62" s="9"/>
      <c r="R62" s="9"/>
      <c r="S62" s="9"/>
    </row>
    <row r="63" spans="2:19" ht="12.75">
      <c r="B63" s="23"/>
      <c r="C63" s="32" t="s">
        <v>97</v>
      </c>
      <c r="D63" s="415" t="s">
        <v>326</v>
      </c>
      <c r="E63" s="416"/>
      <c r="F63" s="205">
        <f aca="true" t="shared" si="28" ref="F63:S63">SUM(F64:F64)</f>
        <v>0</v>
      </c>
      <c r="G63" s="254">
        <f t="shared" si="28"/>
        <v>21810</v>
      </c>
      <c r="H63" s="209">
        <f t="shared" si="28"/>
        <v>0</v>
      </c>
      <c r="I63" s="254">
        <f t="shared" si="28"/>
        <v>0</v>
      </c>
      <c r="J63" s="209">
        <f t="shared" si="28"/>
        <v>0</v>
      </c>
      <c r="K63" s="209">
        <f t="shared" si="28"/>
        <v>0</v>
      </c>
      <c r="L63" s="80">
        <f t="shared" si="28"/>
        <v>0</v>
      </c>
      <c r="M63" s="10">
        <f t="shared" si="28"/>
        <v>0</v>
      </c>
      <c r="N63" s="343">
        <f t="shared" si="28"/>
        <v>0</v>
      </c>
      <c r="O63" s="343">
        <f t="shared" si="28"/>
        <v>73000</v>
      </c>
      <c r="P63" s="80">
        <f t="shared" si="28"/>
        <v>0</v>
      </c>
      <c r="Q63" s="10">
        <f t="shared" si="28"/>
        <v>0</v>
      </c>
      <c r="R63" s="10">
        <f t="shared" si="28"/>
        <v>0</v>
      </c>
      <c r="S63" s="10">
        <f t="shared" si="28"/>
        <v>0</v>
      </c>
    </row>
    <row r="64" spans="2:19" ht="12.75">
      <c r="B64" s="8"/>
      <c r="C64" s="30"/>
      <c r="D64" s="163" t="s">
        <v>79</v>
      </c>
      <c r="E64" s="15" t="s">
        <v>96</v>
      </c>
      <c r="F64" s="203"/>
      <c r="G64" s="255">
        <v>21810</v>
      </c>
      <c r="H64" s="210"/>
      <c r="I64" s="255"/>
      <c r="J64" s="262"/>
      <c r="K64" s="262"/>
      <c r="L64" s="81"/>
      <c r="M64" s="78"/>
      <c r="N64" s="339"/>
      <c r="O64" s="340">
        <v>73000</v>
      </c>
      <c r="P64" s="81"/>
      <c r="Q64" s="9"/>
      <c r="R64" s="9"/>
      <c r="S64" s="9"/>
    </row>
    <row r="65" spans="2:19" ht="12.75">
      <c r="B65" s="23"/>
      <c r="C65" s="32" t="s">
        <v>97</v>
      </c>
      <c r="D65" s="415" t="s">
        <v>290</v>
      </c>
      <c r="E65" s="416"/>
      <c r="F65" s="205">
        <f aca="true" t="shared" si="29" ref="F65:S65">SUM(F66:F66)</f>
        <v>0</v>
      </c>
      <c r="G65" s="254">
        <f t="shared" si="29"/>
        <v>0</v>
      </c>
      <c r="H65" s="209">
        <f t="shared" si="29"/>
        <v>0</v>
      </c>
      <c r="I65" s="254">
        <f t="shared" si="29"/>
        <v>0</v>
      </c>
      <c r="J65" s="209">
        <f t="shared" si="29"/>
        <v>4000</v>
      </c>
      <c r="K65" s="209">
        <f t="shared" si="29"/>
        <v>104000</v>
      </c>
      <c r="L65" s="80">
        <f t="shared" si="29"/>
        <v>0</v>
      </c>
      <c r="M65" s="10">
        <f t="shared" si="29"/>
        <v>0</v>
      </c>
      <c r="N65" s="343">
        <f t="shared" si="29"/>
        <v>4000</v>
      </c>
      <c r="O65" s="343">
        <f t="shared" si="29"/>
        <v>104000</v>
      </c>
      <c r="P65" s="80">
        <f t="shared" si="29"/>
        <v>0</v>
      </c>
      <c r="Q65" s="10">
        <f t="shared" si="29"/>
        <v>0</v>
      </c>
      <c r="R65" s="10">
        <f t="shared" si="29"/>
        <v>0</v>
      </c>
      <c r="S65" s="10">
        <f t="shared" si="29"/>
        <v>0</v>
      </c>
    </row>
    <row r="66" spans="2:19" ht="12.75">
      <c r="B66" s="8"/>
      <c r="C66" s="30"/>
      <c r="D66" s="163" t="s">
        <v>79</v>
      </c>
      <c r="E66" s="15" t="s">
        <v>96</v>
      </c>
      <c r="F66" s="203"/>
      <c r="G66" s="255"/>
      <c r="H66" s="210"/>
      <c r="I66" s="255"/>
      <c r="J66" s="262">
        <v>4000</v>
      </c>
      <c r="K66" s="262">
        <v>104000</v>
      </c>
      <c r="L66" s="81"/>
      <c r="M66" s="78"/>
      <c r="N66" s="339">
        <v>4000</v>
      </c>
      <c r="O66" s="340">
        <v>104000</v>
      </c>
      <c r="P66" s="81"/>
      <c r="Q66" s="9"/>
      <c r="R66" s="9"/>
      <c r="S66" s="9"/>
    </row>
    <row r="67" spans="2:19" ht="12.75">
      <c r="B67" s="8"/>
      <c r="C67" s="30"/>
      <c r="D67" s="163" t="s">
        <v>21</v>
      </c>
      <c r="E67" s="164" t="s">
        <v>24</v>
      </c>
      <c r="F67" s="203"/>
      <c r="G67" s="255"/>
      <c r="H67" s="210"/>
      <c r="I67" s="255"/>
      <c r="J67" s="262"/>
      <c r="K67" s="262"/>
      <c r="L67" s="81"/>
      <c r="M67" s="78"/>
      <c r="N67" s="339"/>
      <c r="O67" s="340"/>
      <c r="P67" s="81"/>
      <c r="Q67" s="9"/>
      <c r="R67" s="9"/>
      <c r="S67" s="9"/>
    </row>
    <row r="68" spans="2:19" ht="12.75">
      <c r="B68" s="223" t="s">
        <v>312</v>
      </c>
      <c r="C68" s="398" t="s">
        <v>100</v>
      </c>
      <c r="D68" s="399"/>
      <c r="E68" s="400"/>
      <c r="F68" s="277">
        <f aca="true" t="shared" si="30" ref="F68:L68">F69+F73+F75</f>
        <v>53873</v>
      </c>
      <c r="G68" s="278">
        <f t="shared" si="30"/>
        <v>0</v>
      </c>
      <c r="H68" s="279">
        <f t="shared" si="30"/>
        <v>57865</v>
      </c>
      <c r="I68" s="278">
        <f t="shared" si="30"/>
        <v>0</v>
      </c>
      <c r="J68" s="279">
        <f t="shared" si="30"/>
        <v>72000</v>
      </c>
      <c r="K68" s="279">
        <f t="shared" si="30"/>
        <v>0</v>
      </c>
      <c r="L68" s="280">
        <f t="shared" si="30"/>
        <v>69100</v>
      </c>
      <c r="M68" s="281">
        <f aca="true" t="shared" si="31" ref="M68:S68">M69+M73+M75</f>
        <v>0</v>
      </c>
      <c r="N68" s="341">
        <f t="shared" si="31"/>
        <v>90000</v>
      </c>
      <c r="O68" s="342">
        <f t="shared" si="31"/>
        <v>0</v>
      </c>
      <c r="P68" s="280">
        <f t="shared" si="31"/>
        <v>56500</v>
      </c>
      <c r="Q68" s="282">
        <f t="shared" si="31"/>
        <v>0</v>
      </c>
      <c r="R68" s="282">
        <f t="shared" si="31"/>
        <v>56500</v>
      </c>
      <c r="S68" s="282">
        <f t="shared" si="31"/>
        <v>0</v>
      </c>
    </row>
    <row r="69" spans="2:19" ht="12.75">
      <c r="B69" s="23"/>
      <c r="C69" s="16" t="s">
        <v>237</v>
      </c>
      <c r="D69" s="415" t="s">
        <v>101</v>
      </c>
      <c r="E69" s="416"/>
      <c r="F69" s="205">
        <f aca="true" t="shared" si="32" ref="F69:K69">F70+F71+F72</f>
        <v>46864</v>
      </c>
      <c r="G69" s="254">
        <f t="shared" si="32"/>
        <v>0</v>
      </c>
      <c r="H69" s="209">
        <f t="shared" si="32"/>
        <v>50001</v>
      </c>
      <c r="I69" s="254">
        <f t="shared" si="32"/>
        <v>0</v>
      </c>
      <c r="J69" s="209">
        <f t="shared" si="32"/>
        <v>61000</v>
      </c>
      <c r="K69" s="209">
        <f t="shared" si="32"/>
        <v>0</v>
      </c>
      <c r="L69" s="80">
        <f aca="true" t="shared" si="33" ref="L69:S69">L70+L71+L72</f>
        <v>49600</v>
      </c>
      <c r="M69" s="77"/>
      <c r="N69" s="337">
        <f t="shared" si="33"/>
        <v>69000</v>
      </c>
      <c r="O69" s="338">
        <f t="shared" si="33"/>
        <v>0</v>
      </c>
      <c r="P69" s="80">
        <f t="shared" si="33"/>
        <v>49500</v>
      </c>
      <c r="Q69" s="10">
        <f t="shared" si="33"/>
        <v>0</v>
      </c>
      <c r="R69" s="10">
        <f t="shared" si="33"/>
        <v>49500</v>
      </c>
      <c r="S69" s="10">
        <f t="shared" si="33"/>
        <v>0</v>
      </c>
    </row>
    <row r="70" spans="2:19" ht="12.75">
      <c r="B70" s="12"/>
      <c r="C70" s="14"/>
      <c r="D70" s="8" t="s">
        <v>102</v>
      </c>
      <c r="E70" s="15" t="s">
        <v>103</v>
      </c>
      <c r="F70" s="203">
        <v>33900</v>
      </c>
      <c r="G70" s="255"/>
      <c r="H70" s="210">
        <v>33788</v>
      </c>
      <c r="I70" s="255"/>
      <c r="J70" s="262">
        <v>42000</v>
      </c>
      <c r="K70" s="262"/>
      <c r="L70" s="81">
        <v>34000</v>
      </c>
      <c r="M70" s="78"/>
      <c r="N70" s="339">
        <v>48000</v>
      </c>
      <c r="O70" s="340"/>
      <c r="P70" s="81">
        <v>34000</v>
      </c>
      <c r="Q70" s="9"/>
      <c r="R70" s="9">
        <v>34000</v>
      </c>
      <c r="S70" s="9"/>
    </row>
    <row r="71" spans="2:19" ht="12.75">
      <c r="B71" s="12"/>
      <c r="C71" s="14"/>
      <c r="D71" s="8" t="s">
        <v>20</v>
      </c>
      <c r="E71" s="15" t="s">
        <v>104</v>
      </c>
      <c r="F71" s="203">
        <v>9976</v>
      </c>
      <c r="G71" s="255"/>
      <c r="H71" s="210">
        <v>10413</v>
      </c>
      <c r="I71" s="255"/>
      <c r="J71" s="262">
        <v>13000</v>
      </c>
      <c r="K71" s="262"/>
      <c r="L71" s="81">
        <v>10200</v>
      </c>
      <c r="M71" s="78"/>
      <c r="N71" s="339">
        <v>15000</v>
      </c>
      <c r="O71" s="340"/>
      <c r="P71" s="81">
        <v>8500</v>
      </c>
      <c r="Q71" s="9"/>
      <c r="R71" s="9">
        <v>8500</v>
      </c>
      <c r="S71" s="9"/>
    </row>
    <row r="72" spans="2:19" ht="12.75">
      <c r="B72" s="12"/>
      <c r="C72" s="14"/>
      <c r="D72" s="8" t="s">
        <v>21</v>
      </c>
      <c r="E72" s="15" t="s">
        <v>24</v>
      </c>
      <c r="F72" s="203">
        <v>2988</v>
      </c>
      <c r="G72" s="255"/>
      <c r="H72" s="210">
        <v>5800</v>
      </c>
      <c r="I72" s="255"/>
      <c r="J72" s="262">
        <v>6000</v>
      </c>
      <c r="K72" s="262"/>
      <c r="L72" s="81">
        <v>5400</v>
      </c>
      <c r="M72" s="78"/>
      <c r="N72" s="339">
        <v>6000</v>
      </c>
      <c r="O72" s="340"/>
      <c r="P72" s="81">
        <v>7000</v>
      </c>
      <c r="Q72" s="9"/>
      <c r="R72" s="9">
        <v>7000</v>
      </c>
      <c r="S72" s="9"/>
    </row>
    <row r="73" spans="2:19" ht="12.75">
      <c r="B73" s="23"/>
      <c r="C73" s="16" t="s">
        <v>237</v>
      </c>
      <c r="D73" s="415" t="s">
        <v>165</v>
      </c>
      <c r="E73" s="416"/>
      <c r="F73" s="205">
        <f aca="true" t="shared" si="34" ref="F73:S73">SUM(F74:F74)</f>
        <v>5456</v>
      </c>
      <c r="G73" s="254">
        <f t="shared" si="34"/>
        <v>0</v>
      </c>
      <c r="H73" s="209">
        <f t="shared" si="34"/>
        <v>5912</v>
      </c>
      <c r="I73" s="254">
        <f t="shared" si="34"/>
        <v>0</v>
      </c>
      <c r="J73" s="209">
        <f t="shared" si="34"/>
        <v>8000</v>
      </c>
      <c r="K73" s="209">
        <f t="shared" si="34"/>
        <v>0</v>
      </c>
      <c r="L73" s="80">
        <f t="shared" si="34"/>
        <v>17000</v>
      </c>
      <c r="M73" s="77">
        <f t="shared" si="34"/>
        <v>0</v>
      </c>
      <c r="N73" s="337">
        <f t="shared" si="34"/>
        <v>18000</v>
      </c>
      <c r="O73" s="338">
        <f t="shared" si="34"/>
        <v>0</v>
      </c>
      <c r="P73" s="80">
        <f t="shared" si="34"/>
        <v>7000</v>
      </c>
      <c r="Q73" s="10">
        <f t="shared" si="34"/>
        <v>0</v>
      </c>
      <c r="R73" s="10">
        <f t="shared" si="34"/>
        <v>7000</v>
      </c>
      <c r="S73" s="10">
        <f t="shared" si="34"/>
        <v>0</v>
      </c>
    </row>
    <row r="74" spans="2:19" ht="12.75">
      <c r="B74" s="12"/>
      <c r="C74" s="14"/>
      <c r="D74" s="8" t="s">
        <v>21</v>
      </c>
      <c r="E74" s="15" t="s">
        <v>24</v>
      </c>
      <c r="F74" s="203">
        <v>5456</v>
      </c>
      <c r="G74" s="255"/>
      <c r="H74" s="210">
        <v>5912</v>
      </c>
      <c r="I74" s="255"/>
      <c r="J74" s="262">
        <v>8000</v>
      </c>
      <c r="K74" s="262"/>
      <c r="L74" s="81">
        <v>17000</v>
      </c>
      <c r="M74" s="78"/>
      <c r="N74" s="339">
        <v>18000</v>
      </c>
      <c r="O74" s="340"/>
      <c r="P74" s="81">
        <v>7000</v>
      </c>
      <c r="Q74" s="9"/>
      <c r="R74" s="9">
        <v>7000</v>
      </c>
      <c r="S74" s="9"/>
    </row>
    <row r="75" spans="2:19" ht="12.75">
      <c r="B75" s="23"/>
      <c r="C75" s="16" t="s">
        <v>105</v>
      </c>
      <c r="D75" s="415" t="s">
        <v>106</v>
      </c>
      <c r="E75" s="416"/>
      <c r="F75" s="206">
        <f aca="true" t="shared" si="35" ref="F75:K75">SUM(F76:F77)</f>
        <v>1553</v>
      </c>
      <c r="G75" s="254">
        <f t="shared" si="35"/>
        <v>0</v>
      </c>
      <c r="H75" s="260">
        <f t="shared" si="35"/>
        <v>1952</v>
      </c>
      <c r="I75" s="254">
        <f t="shared" si="35"/>
        <v>0</v>
      </c>
      <c r="J75" s="260">
        <f t="shared" si="35"/>
        <v>3000</v>
      </c>
      <c r="K75" s="209">
        <f t="shared" si="35"/>
        <v>0</v>
      </c>
      <c r="L75" s="80">
        <f aca="true" t="shared" si="36" ref="L75:S75">SUM(L76:L77)</f>
        <v>2500</v>
      </c>
      <c r="M75" s="77">
        <f t="shared" si="36"/>
        <v>0</v>
      </c>
      <c r="N75" s="345">
        <f t="shared" si="36"/>
        <v>3000</v>
      </c>
      <c r="O75" s="338">
        <f t="shared" si="36"/>
        <v>0</v>
      </c>
      <c r="P75" s="80">
        <f t="shared" si="36"/>
        <v>0</v>
      </c>
      <c r="Q75" s="10">
        <f t="shared" si="36"/>
        <v>0</v>
      </c>
      <c r="R75" s="10">
        <f t="shared" si="36"/>
        <v>0</v>
      </c>
      <c r="S75" s="10">
        <f t="shared" si="36"/>
        <v>0</v>
      </c>
    </row>
    <row r="76" spans="2:19" ht="12.75">
      <c r="B76" s="12"/>
      <c r="C76" s="14"/>
      <c r="D76" s="8" t="s">
        <v>19</v>
      </c>
      <c r="E76" s="15" t="s">
        <v>107</v>
      </c>
      <c r="F76" s="207">
        <v>150</v>
      </c>
      <c r="G76" s="255"/>
      <c r="H76" s="261">
        <v>180</v>
      </c>
      <c r="I76" s="255"/>
      <c r="J76" s="261"/>
      <c r="K76" s="262"/>
      <c r="L76" s="81"/>
      <c r="M76" s="78"/>
      <c r="N76" s="346"/>
      <c r="O76" s="340"/>
      <c r="P76" s="81"/>
      <c r="Q76" s="9"/>
      <c r="R76" s="9"/>
      <c r="S76" s="9"/>
    </row>
    <row r="77" spans="2:19" ht="12.75">
      <c r="B77" s="12"/>
      <c r="C77" s="14"/>
      <c r="D77" s="8" t="s">
        <v>21</v>
      </c>
      <c r="E77" s="15" t="s">
        <v>24</v>
      </c>
      <c r="F77" s="207">
        <v>1403</v>
      </c>
      <c r="G77" s="255"/>
      <c r="H77" s="261">
        <v>1772</v>
      </c>
      <c r="I77" s="255"/>
      <c r="J77" s="261">
        <v>3000</v>
      </c>
      <c r="K77" s="262"/>
      <c r="L77" s="81">
        <v>2500</v>
      </c>
      <c r="M77" s="78"/>
      <c r="N77" s="346">
        <v>3000</v>
      </c>
      <c r="O77" s="340"/>
      <c r="P77" s="81"/>
      <c r="Q77" s="9"/>
      <c r="R77" s="9"/>
      <c r="S77" s="9"/>
    </row>
    <row r="78" spans="2:19" ht="12.75">
      <c r="B78" s="283" t="s">
        <v>313</v>
      </c>
      <c r="C78" s="398" t="s">
        <v>108</v>
      </c>
      <c r="D78" s="399"/>
      <c r="E78" s="400"/>
      <c r="F78" s="277">
        <f aca="true" t="shared" si="37" ref="F78:S79">F79</f>
        <v>12829</v>
      </c>
      <c r="G78" s="278">
        <f t="shared" si="37"/>
        <v>18292</v>
      </c>
      <c r="H78" s="279">
        <f t="shared" si="37"/>
        <v>13202</v>
      </c>
      <c r="I78" s="278">
        <f t="shared" si="37"/>
        <v>0</v>
      </c>
      <c r="J78" s="279">
        <f t="shared" si="37"/>
        <v>12000</v>
      </c>
      <c r="K78" s="279">
        <f t="shared" si="37"/>
        <v>0</v>
      </c>
      <c r="L78" s="280">
        <f t="shared" si="37"/>
        <v>14000</v>
      </c>
      <c r="M78" s="282">
        <f t="shared" si="37"/>
        <v>0</v>
      </c>
      <c r="N78" s="341">
        <f t="shared" si="37"/>
        <v>12000</v>
      </c>
      <c r="O78" s="341">
        <f t="shared" si="37"/>
        <v>5000</v>
      </c>
      <c r="P78" s="280">
        <f t="shared" si="37"/>
        <v>8000</v>
      </c>
      <c r="Q78" s="282">
        <f t="shared" si="37"/>
        <v>0</v>
      </c>
      <c r="R78" s="282">
        <f t="shared" si="37"/>
        <v>8000</v>
      </c>
      <c r="S78" s="282">
        <f t="shared" si="37"/>
        <v>0</v>
      </c>
    </row>
    <row r="79" spans="2:19" ht="12.75">
      <c r="B79" s="23"/>
      <c r="C79" s="16" t="s">
        <v>3</v>
      </c>
      <c r="D79" s="415" t="s">
        <v>109</v>
      </c>
      <c r="E79" s="416"/>
      <c r="F79" s="204">
        <f>F80+F82</f>
        <v>12829</v>
      </c>
      <c r="G79" s="254">
        <f>G80+G82</f>
        <v>18292</v>
      </c>
      <c r="H79" s="209">
        <f t="shared" si="37"/>
        <v>13202</v>
      </c>
      <c r="I79" s="254">
        <f t="shared" si="37"/>
        <v>0</v>
      </c>
      <c r="J79" s="209">
        <f t="shared" si="37"/>
        <v>12000</v>
      </c>
      <c r="K79" s="209">
        <f t="shared" si="37"/>
        <v>0</v>
      </c>
      <c r="L79" s="80">
        <f t="shared" si="37"/>
        <v>14000</v>
      </c>
      <c r="M79" s="77">
        <f>M80+M82</f>
        <v>0</v>
      </c>
      <c r="N79" s="337">
        <f>N80+N81</f>
        <v>12000</v>
      </c>
      <c r="O79" s="337">
        <f>O80+O81</f>
        <v>5000</v>
      </c>
      <c r="P79" s="80">
        <f t="shared" si="37"/>
        <v>8000</v>
      </c>
      <c r="Q79" s="10">
        <f t="shared" si="37"/>
        <v>0</v>
      </c>
      <c r="R79" s="10">
        <f t="shared" si="37"/>
        <v>8000</v>
      </c>
      <c r="S79" s="10"/>
    </row>
    <row r="80" spans="2:19" ht="12.75">
      <c r="B80" s="12"/>
      <c r="C80" s="14"/>
      <c r="D80" s="8" t="s">
        <v>21</v>
      </c>
      <c r="E80" s="15" t="s">
        <v>24</v>
      </c>
      <c r="F80" s="203">
        <v>12829</v>
      </c>
      <c r="G80" s="255"/>
      <c r="H80" s="210">
        <v>13202</v>
      </c>
      <c r="I80" s="255"/>
      <c r="J80" s="262">
        <v>12000</v>
      </c>
      <c r="K80" s="262"/>
      <c r="L80" s="81">
        <v>14000</v>
      </c>
      <c r="M80" s="78"/>
      <c r="N80" s="339">
        <v>12000</v>
      </c>
      <c r="O80" s="340"/>
      <c r="P80" s="81">
        <v>8000</v>
      </c>
      <c r="Q80" s="9"/>
      <c r="R80" s="9">
        <v>8000</v>
      </c>
      <c r="S80" s="9"/>
    </row>
    <row r="81" spans="2:19" ht="12.75">
      <c r="B81" s="12"/>
      <c r="C81" s="14"/>
      <c r="D81" s="163" t="s">
        <v>79</v>
      </c>
      <c r="E81" s="164" t="s">
        <v>335</v>
      </c>
      <c r="F81" s="203"/>
      <c r="G81" s="255"/>
      <c r="H81" s="210"/>
      <c r="I81" s="255"/>
      <c r="J81" s="262"/>
      <c r="K81" s="262"/>
      <c r="L81" s="81"/>
      <c r="M81" s="78"/>
      <c r="N81" s="339"/>
      <c r="O81" s="340">
        <v>5000</v>
      </c>
      <c r="P81" s="81"/>
      <c r="Q81" s="9"/>
      <c r="R81" s="9"/>
      <c r="S81" s="9"/>
    </row>
    <row r="82" spans="2:19" ht="12.75">
      <c r="B82" s="23"/>
      <c r="C82" s="16" t="s">
        <v>3</v>
      </c>
      <c r="D82" s="415" t="s">
        <v>168</v>
      </c>
      <c r="E82" s="416"/>
      <c r="F82" s="204">
        <f aca="true" t="shared" si="38" ref="F82:M82">SUM(F83:F83)</f>
        <v>0</v>
      </c>
      <c r="G82" s="254">
        <f t="shared" si="38"/>
        <v>18292</v>
      </c>
      <c r="H82" s="209"/>
      <c r="I82" s="254"/>
      <c r="J82" s="209"/>
      <c r="K82" s="209"/>
      <c r="L82" s="80">
        <f t="shared" si="38"/>
        <v>0</v>
      </c>
      <c r="M82" s="77">
        <f t="shared" si="38"/>
        <v>0</v>
      </c>
      <c r="N82" s="337"/>
      <c r="O82" s="338"/>
      <c r="P82" s="80"/>
      <c r="Q82" s="10"/>
      <c r="R82" s="10"/>
      <c r="S82" s="10"/>
    </row>
    <row r="83" spans="2:19" ht="12.75">
      <c r="B83" s="12"/>
      <c r="C83" s="14"/>
      <c r="D83" s="163" t="s">
        <v>79</v>
      </c>
      <c r="E83" s="164" t="s">
        <v>335</v>
      </c>
      <c r="F83" s="203"/>
      <c r="G83" s="255">
        <v>18292</v>
      </c>
      <c r="H83" s="210"/>
      <c r="I83" s="255"/>
      <c r="J83" s="262"/>
      <c r="K83" s="262"/>
      <c r="L83" s="81"/>
      <c r="M83" s="78"/>
      <c r="N83" s="339"/>
      <c r="O83" s="340"/>
      <c r="P83" s="81"/>
      <c r="Q83" s="9"/>
      <c r="R83" s="9"/>
      <c r="S83" s="9"/>
    </row>
    <row r="84" spans="2:19" ht="12.75">
      <c r="B84" s="283" t="s">
        <v>314</v>
      </c>
      <c r="C84" s="398" t="s">
        <v>183</v>
      </c>
      <c r="D84" s="399"/>
      <c r="E84" s="400"/>
      <c r="F84" s="277">
        <f>F85</f>
        <v>2159</v>
      </c>
      <c r="G84" s="278">
        <f>G85</f>
        <v>0</v>
      </c>
      <c r="H84" s="279">
        <f>H85</f>
        <v>4923</v>
      </c>
      <c r="I84" s="278">
        <f>I85</f>
        <v>0</v>
      </c>
      <c r="J84" s="279">
        <f>J85</f>
        <v>5000</v>
      </c>
      <c r="K84" s="279">
        <f aca="true" t="shared" si="39" ref="J84:S85">K85</f>
        <v>0</v>
      </c>
      <c r="L84" s="280">
        <f t="shared" si="39"/>
        <v>4800</v>
      </c>
      <c r="M84" s="281">
        <f t="shared" si="39"/>
        <v>0</v>
      </c>
      <c r="N84" s="341">
        <f>N85</f>
        <v>5000</v>
      </c>
      <c r="O84" s="342">
        <f t="shared" si="39"/>
        <v>0</v>
      </c>
      <c r="P84" s="280">
        <f t="shared" si="39"/>
        <v>10000</v>
      </c>
      <c r="Q84" s="282">
        <f t="shared" si="39"/>
        <v>0</v>
      </c>
      <c r="R84" s="282">
        <f t="shared" si="39"/>
        <v>500</v>
      </c>
      <c r="S84" s="282">
        <f t="shared" si="39"/>
        <v>0</v>
      </c>
    </row>
    <row r="85" spans="2:19" ht="12.75">
      <c r="B85" s="23"/>
      <c r="C85" s="16" t="s">
        <v>110</v>
      </c>
      <c r="D85" s="415" t="s">
        <v>111</v>
      </c>
      <c r="E85" s="416"/>
      <c r="F85" s="205">
        <f>F86</f>
        <v>2159</v>
      </c>
      <c r="G85" s="254">
        <f>G86</f>
        <v>0</v>
      </c>
      <c r="H85" s="209">
        <f>H86</f>
        <v>4923</v>
      </c>
      <c r="I85" s="254">
        <f>I86</f>
        <v>0</v>
      </c>
      <c r="J85" s="209">
        <f t="shared" si="39"/>
        <v>5000</v>
      </c>
      <c r="K85" s="209">
        <f t="shared" si="39"/>
        <v>0</v>
      </c>
      <c r="L85" s="80">
        <f t="shared" si="39"/>
        <v>4800</v>
      </c>
      <c r="M85" s="10">
        <f t="shared" si="39"/>
        <v>0</v>
      </c>
      <c r="N85" s="343">
        <f t="shared" si="39"/>
        <v>5000</v>
      </c>
      <c r="O85" s="338">
        <f t="shared" si="39"/>
        <v>0</v>
      </c>
      <c r="P85" s="80">
        <f t="shared" si="39"/>
        <v>10000</v>
      </c>
      <c r="Q85" s="10">
        <f t="shared" si="39"/>
        <v>0</v>
      </c>
      <c r="R85" s="10">
        <f t="shared" si="39"/>
        <v>500</v>
      </c>
      <c r="S85" s="10">
        <f t="shared" si="39"/>
        <v>0</v>
      </c>
    </row>
    <row r="86" spans="2:19" ht="12.75">
      <c r="B86" s="12"/>
      <c r="C86" s="14"/>
      <c r="D86" s="8" t="s">
        <v>21</v>
      </c>
      <c r="E86" s="15" t="s">
        <v>24</v>
      </c>
      <c r="F86" s="203">
        <v>2159</v>
      </c>
      <c r="G86" s="255"/>
      <c r="H86" s="210">
        <v>4923</v>
      </c>
      <c r="I86" s="255"/>
      <c r="J86" s="262">
        <v>5000</v>
      </c>
      <c r="K86" s="262"/>
      <c r="L86" s="81">
        <v>4800</v>
      </c>
      <c r="M86" s="78"/>
      <c r="N86" s="339">
        <v>5000</v>
      </c>
      <c r="O86" s="340"/>
      <c r="P86" s="81">
        <v>10000</v>
      </c>
      <c r="Q86" s="9"/>
      <c r="R86" s="9">
        <v>500</v>
      </c>
      <c r="S86" s="9"/>
    </row>
    <row r="87" spans="2:19" ht="12.75">
      <c r="B87" s="283" t="s">
        <v>315</v>
      </c>
      <c r="C87" s="398" t="s">
        <v>179</v>
      </c>
      <c r="D87" s="399"/>
      <c r="E87" s="400"/>
      <c r="F87" s="277">
        <f aca="true" t="shared" si="40" ref="F87:S88">SUM(F88:F88)</f>
        <v>2218</v>
      </c>
      <c r="G87" s="278">
        <f t="shared" si="40"/>
        <v>0</v>
      </c>
      <c r="H87" s="279">
        <f t="shared" si="40"/>
        <v>287</v>
      </c>
      <c r="I87" s="278">
        <f t="shared" si="40"/>
        <v>0</v>
      </c>
      <c r="J87" s="279">
        <f t="shared" si="40"/>
        <v>10000</v>
      </c>
      <c r="K87" s="279">
        <f t="shared" si="40"/>
        <v>0</v>
      </c>
      <c r="L87" s="280">
        <f t="shared" si="40"/>
        <v>1000</v>
      </c>
      <c r="M87" s="281">
        <f t="shared" si="40"/>
        <v>0</v>
      </c>
      <c r="N87" s="341">
        <f t="shared" si="40"/>
        <v>10000</v>
      </c>
      <c r="O87" s="342">
        <f t="shared" si="40"/>
        <v>0</v>
      </c>
      <c r="P87" s="280">
        <f t="shared" si="40"/>
        <v>3000</v>
      </c>
      <c r="Q87" s="282">
        <f t="shared" si="40"/>
        <v>0</v>
      </c>
      <c r="R87" s="282">
        <f t="shared" si="40"/>
        <v>3000</v>
      </c>
      <c r="S87" s="282">
        <f t="shared" si="40"/>
        <v>0</v>
      </c>
    </row>
    <row r="88" spans="2:19" ht="12.75">
      <c r="B88" s="23"/>
      <c r="C88" s="16" t="s">
        <v>237</v>
      </c>
      <c r="D88" s="415" t="s">
        <v>169</v>
      </c>
      <c r="E88" s="416"/>
      <c r="F88" s="205">
        <f t="shared" si="40"/>
        <v>2218</v>
      </c>
      <c r="G88" s="254">
        <f t="shared" si="40"/>
        <v>0</v>
      </c>
      <c r="H88" s="209">
        <f t="shared" si="40"/>
        <v>287</v>
      </c>
      <c r="I88" s="254">
        <f t="shared" si="40"/>
        <v>0</v>
      </c>
      <c r="J88" s="209">
        <f t="shared" si="40"/>
        <v>10000</v>
      </c>
      <c r="K88" s="209">
        <f t="shared" si="40"/>
        <v>0</v>
      </c>
      <c r="L88" s="80">
        <f t="shared" si="40"/>
        <v>1000</v>
      </c>
      <c r="M88" s="77">
        <f t="shared" si="40"/>
        <v>0</v>
      </c>
      <c r="N88" s="337">
        <f t="shared" si="40"/>
        <v>10000</v>
      </c>
      <c r="O88" s="338">
        <f t="shared" si="40"/>
        <v>0</v>
      </c>
      <c r="P88" s="80">
        <f t="shared" si="40"/>
        <v>3000</v>
      </c>
      <c r="Q88" s="10">
        <f t="shared" si="40"/>
        <v>0</v>
      </c>
      <c r="R88" s="10">
        <f t="shared" si="40"/>
        <v>3000</v>
      </c>
      <c r="S88" s="10">
        <f t="shared" si="40"/>
        <v>0</v>
      </c>
    </row>
    <row r="89" spans="2:19" ht="12.75">
      <c r="B89" s="12"/>
      <c r="C89" s="14"/>
      <c r="D89" s="8" t="s">
        <v>21</v>
      </c>
      <c r="E89" s="15" t="s">
        <v>24</v>
      </c>
      <c r="F89" s="203">
        <v>2218</v>
      </c>
      <c r="G89" s="255"/>
      <c r="H89" s="210">
        <v>287</v>
      </c>
      <c r="I89" s="255"/>
      <c r="J89" s="262">
        <v>10000</v>
      </c>
      <c r="K89" s="262"/>
      <c r="L89" s="81">
        <v>1000</v>
      </c>
      <c r="M89" s="78"/>
      <c r="N89" s="339">
        <v>10000</v>
      </c>
      <c r="O89" s="340"/>
      <c r="P89" s="81">
        <v>3000</v>
      </c>
      <c r="Q89" s="9"/>
      <c r="R89" s="9">
        <v>3000</v>
      </c>
      <c r="S89" s="9"/>
    </row>
    <row r="90" spans="2:19" ht="12.75">
      <c r="B90" s="283" t="s">
        <v>316</v>
      </c>
      <c r="C90" s="398" t="s">
        <v>147</v>
      </c>
      <c r="D90" s="399"/>
      <c r="E90" s="400"/>
      <c r="F90" s="277">
        <f aca="true" t="shared" si="41" ref="F90:S91">SUM(F91:F91)</f>
        <v>7786</v>
      </c>
      <c r="G90" s="278">
        <f t="shared" si="41"/>
        <v>0</v>
      </c>
      <c r="H90" s="279">
        <f t="shared" si="41"/>
        <v>12818</v>
      </c>
      <c r="I90" s="278">
        <f t="shared" si="41"/>
        <v>0</v>
      </c>
      <c r="J90" s="279">
        <f t="shared" si="41"/>
        <v>15000</v>
      </c>
      <c r="K90" s="279">
        <f t="shared" si="41"/>
        <v>0</v>
      </c>
      <c r="L90" s="280">
        <f t="shared" si="41"/>
        <v>12000</v>
      </c>
      <c r="M90" s="281">
        <f t="shared" si="41"/>
        <v>0</v>
      </c>
      <c r="N90" s="341">
        <f t="shared" si="41"/>
        <v>15000</v>
      </c>
      <c r="O90" s="342">
        <f t="shared" si="41"/>
        <v>0</v>
      </c>
      <c r="P90" s="280">
        <f t="shared" si="41"/>
        <v>20000</v>
      </c>
      <c r="Q90" s="282">
        <f t="shared" si="41"/>
        <v>0</v>
      </c>
      <c r="R90" s="282">
        <f t="shared" si="41"/>
        <v>20000</v>
      </c>
      <c r="S90" s="282">
        <f t="shared" si="41"/>
        <v>0</v>
      </c>
    </row>
    <row r="91" spans="2:19" ht="12.75">
      <c r="B91" s="23"/>
      <c r="C91" s="16" t="s">
        <v>8</v>
      </c>
      <c r="D91" s="415" t="s">
        <v>170</v>
      </c>
      <c r="E91" s="416"/>
      <c r="F91" s="205">
        <f t="shared" si="41"/>
        <v>7786</v>
      </c>
      <c r="G91" s="254">
        <f t="shared" si="41"/>
        <v>0</v>
      </c>
      <c r="H91" s="209">
        <f t="shared" si="41"/>
        <v>12818</v>
      </c>
      <c r="I91" s="254">
        <f t="shared" si="41"/>
        <v>0</v>
      </c>
      <c r="J91" s="209">
        <f t="shared" si="41"/>
        <v>15000</v>
      </c>
      <c r="K91" s="209">
        <f t="shared" si="41"/>
        <v>0</v>
      </c>
      <c r="L91" s="80">
        <f t="shared" si="41"/>
        <v>12000</v>
      </c>
      <c r="M91" s="77">
        <f t="shared" si="41"/>
        <v>0</v>
      </c>
      <c r="N91" s="337">
        <f t="shared" si="41"/>
        <v>15000</v>
      </c>
      <c r="O91" s="338">
        <f t="shared" si="41"/>
        <v>0</v>
      </c>
      <c r="P91" s="80">
        <f t="shared" si="41"/>
        <v>20000</v>
      </c>
      <c r="Q91" s="10">
        <f t="shared" si="41"/>
        <v>0</v>
      </c>
      <c r="R91" s="10">
        <f t="shared" si="41"/>
        <v>20000</v>
      </c>
      <c r="S91" s="10">
        <f t="shared" si="41"/>
        <v>0</v>
      </c>
    </row>
    <row r="92" spans="2:19" ht="12.75">
      <c r="B92" s="8"/>
      <c r="C92" s="14"/>
      <c r="D92" s="8" t="s">
        <v>21</v>
      </c>
      <c r="E92" s="15" t="s">
        <v>24</v>
      </c>
      <c r="F92" s="203">
        <v>7786</v>
      </c>
      <c r="G92" s="255"/>
      <c r="H92" s="210">
        <v>12818</v>
      </c>
      <c r="I92" s="255"/>
      <c r="J92" s="262">
        <v>15000</v>
      </c>
      <c r="K92" s="262"/>
      <c r="L92" s="81">
        <v>12000</v>
      </c>
      <c r="M92" s="78"/>
      <c r="N92" s="339">
        <v>15000</v>
      </c>
      <c r="O92" s="340"/>
      <c r="P92" s="81">
        <v>20000</v>
      </c>
      <c r="Q92" s="9"/>
      <c r="R92" s="9">
        <v>20000</v>
      </c>
      <c r="S92" s="9"/>
    </row>
    <row r="93" spans="2:19" ht="12.75">
      <c r="B93" s="223" t="s">
        <v>317</v>
      </c>
      <c r="C93" s="398" t="s">
        <v>148</v>
      </c>
      <c r="D93" s="399"/>
      <c r="E93" s="400"/>
      <c r="F93" s="277">
        <f aca="true" t="shared" si="42" ref="F93:K93">SUM(F94+F96)</f>
        <v>7827.1900000000005</v>
      </c>
      <c r="G93" s="278">
        <f t="shared" si="42"/>
        <v>0</v>
      </c>
      <c r="H93" s="279">
        <f t="shared" si="42"/>
        <v>7422</v>
      </c>
      <c r="I93" s="278">
        <f t="shared" si="42"/>
        <v>0</v>
      </c>
      <c r="J93" s="279">
        <f t="shared" si="42"/>
        <v>9380</v>
      </c>
      <c r="K93" s="279">
        <f t="shared" si="42"/>
        <v>0</v>
      </c>
      <c r="L93" s="280">
        <f aca="true" t="shared" si="43" ref="L93:S93">SUM(L94+L96)</f>
        <v>8280</v>
      </c>
      <c r="M93" s="281">
        <f t="shared" si="43"/>
        <v>0</v>
      </c>
      <c r="N93" s="341">
        <f t="shared" si="43"/>
        <v>9380</v>
      </c>
      <c r="O93" s="342">
        <f t="shared" si="43"/>
        <v>0</v>
      </c>
      <c r="P93" s="280">
        <f t="shared" si="43"/>
        <v>8020</v>
      </c>
      <c r="Q93" s="282">
        <f t="shared" si="43"/>
        <v>0</v>
      </c>
      <c r="R93" s="282">
        <f t="shared" si="43"/>
        <v>8020</v>
      </c>
      <c r="S93" s="282">
        <f t="shared" si="43"/>
        <v>0</v>
      </c>
    </row>
    <row r="94" spans="2:19" ht="12.75">
      <c r="B94" s="23"/>
      <c r="C94" s="16" t="s">
        <v>112</v>
      </c>
      <c r="D94" s="415" t="s">
        <v>113</v>
      </c>
      <c r="E94" s="416"/>
      <c r="F94" s="205">
        <f aca="true" t="shared" si="44" ref="F94:L94">SUM(F95:F95)</f>
        <v>1440</v>
      </c>
      <c r="G94" s="254">
        <f t="shared" si="44"/>
        <v>0</v>
      </c>
      <c r="H94" s="209">
        <f t="shared" si="44"/>
        <v>960</v>
      </c>
      <c r="I94" s="254">
        <f t="shared" si="44"/>
        <v>0</v>
      </c>
      <c r="J94" s="209">
        <f t="shared" si="44"/>
        <v>1500</v>
      </c>
      <c r="K94" s="209">
        <f t="shared" si="44"/>
        <v>0</v>
      </c>
      <c r="L94" s="80">
        <f t="shared" si="44"/>
        <v>1500</v>
      </c>
      <c r="M94" s="77">
        <f aca="true" t="shared" si="45" ref="M94:S94">SUM(M95:M95)</f>
        <v>0</v>
      </c>
      <c r="N94" s="337">
        <f t="shared" si="45"/>
        <v>1500</v>
      </c>
      <c r="O94" s="338">
        <f t="shared" si="45"/>
        <v>0</v>
      </c>
      <c r="P94" s="80">
        <f t="shared" si="45"/>
        <v>1500</v>
      </c>
      <c r="Q94" s="10">
        <f t="shared" si="45"/>
        <v>0</v>
      </c>
      <c r="R94" s="10">
        <f t="shared" si="45"/>
        <v>1500</v>
      </c>
      <c r="S94" s="10">
        <f t="shared" si="45"/>
        <v>0</v>
      </c>
    </row>
    <row r="95" spans="2:19" ht="12.75">
      <c r="B95" s="8"/>
      <c r="C95" s="14"/>
      <c r="D95" s="8" t="s">
        <v>21</v>
      </c>
      <c r="E95" s="15" t="s">
        <v>24</v>
      </c>
      <c r="F95" s="203">
        <v>1440</v>
      </c>
      <c r="G95" s="255"/>
      <c r="H95" s="210">
        <v>960</v>
      </c>
      <c r="I95" s="255"/>
      <c r="J95" s="262">
        <v>1500</v>
      </c>
      <c r="K95" s="262"/>
      <c r="L95" s="81">
        <v>1500</v>
      </c>
      <c r="M95" s="78"/>
      <c r="N95" s="339">
        <v>1500</v>
      </c>
      <c r="O95" s="340"/>
      <c r="P95" s="81">
        <v>1500</v>
      </c>
      <c r="Q95" s="9"/>
      <c r="R95" s="9">
        <v>1500</v>
      </c>
      <c r="S95" s="9"/>
    </row>
    <row r="96" spans="2:19" ht="12.75">
      <c r="B96" s="23"/>
      <c r="C96" s="16" t="s">
        <v>237</v>
      </c>
      <c r="D96" s="415" t="s">
        <v>171</v>
      </c>
      <c r="E96" s="416"/>
      <c r="F96" s="209">
        <f aca="true" t="shared" si="46" ref="F96:K96">SUM(F97:F99)</f>
        <v>6387.1900000000005</v>
      </c>
      <c r="G96" s="204">
        <f t="shared" si="46"/>
        <v>0</v>
      </c>
      <c r="H96" s="209">
        <f t="shared" si="46"/>
        <v>6462</v>
      </c>
      <c r="I96" s="254">
        <f t="shared" si="46"/>
        <v>0</v>
      </c>
      <c r="J96" s="209">
        <f t="shared" si="46"/>
        <v>7880</v>
      </c>
      <c r="K96" s="209">
        <f t="shared" si="46"/>
        <v>0</v>
      </c>
      <c r="L96" s="80">
        <f aca="true" t="shared" si="47" ref="L96:S96">SUM(L97:L99)</f>
        <v>6780</v>
      </c>
      <c r="M96" s="77">
        <f t="shared" si="47"/>
        <v>0</v>
      </c>
      <c r="N96" s="337">
        <f t="shared" si="47"/>
        <v>7880</v>
      </c>
      <c r="O96" s="337">
        <f t="shared" si="47"/>
        <v>0</v>
      </c>
      <c r="P96" s="152">
        <f t="shared" si="47"/>
        <v>6520</v>
      </c>
      <c r="Q96" s="152">
        <f t="shared" si="47"/>
        <v>0</v>
      </c>
      <c r="R96" s="152">
        <f t="shared" si="47"/>
        <v>6520</v>
      </c>
      <c r="S96" s="10">
        <f t="shared" si="47"/>
        <v>0</v>
      </c>
    </row>
    <row r="97" spans="2:19" ht="12.75">
      <c r="B97" s="8"/>
      <c r="C97" s="14"/>
      <c r="D97" s="8" t="s">
        <v>19</v>
      </c>
      <c r="E97" s="15" t="s">
        <v>103</v>
      </c>
      <c r="F97" s="210">
        <v>4649.5</v>
      </c>
      <c r="G97" s="256"/>
      <c r="H97" s="210">
        <v>4667</v>
      </c>
      <c r="I97" s="255"/>
      <c r="J97" s="262">
        <v>5600</v>
      </c>
      <c r="K97" s="262"/>
      <c r="L97" s="81">
        <v>4800</v>
      </c>
      <c r="M97" s="78"/>
      <c r="N97" s="339">
        <v>5600</v>
      </c>
      <c r="O97" s="340"/>
      <c r="P97" s="81">
        <v>4600</v>
      </c>
      <c r="Q97" s="9"/>
      <c r="R97" s="9">
        <v>4600</v>
      </c>
      <c r="S97" s="9"/>
    </row>
    <row r="98" spans="2:19" ht="12.75">
      <c r="B98" s="8"/>
      <c r="C98" s="14"/>
      <c r="D98" s="8" t="s">
        <v>20</v>
      </c>
      <c r="E98" s="15" t="s">
        <v>104</v>
      </c>
      <c r="F98" s="203">
        <v>1624.69</v>
      </c>
      <c r="G98" s="255"/>
      <c r="H98" s="210">
        <v>1612</v>
      </c>
      <c r="I98" s="255"/>
      <c r="J98" s="262">
        <v>1980</v>
      </c>
      <c r="K98" s="262"/>
      <c r="L98" s="81">
        <v>1680</v>
      </c>
      <c r="M98" s="78"/>
      <c r="N98" s="339">
        <v>1980</v>
      </c>
      <c r="O98" s="340"/>
      <c r="P98" s="81">
        <v>1620</v>
      </c>
      <c r="Q98" s="9"/>
      <c r="R98" s="9">
        <v>1620</v>
      </c>
      <c r="S98" s="9"/>
    </row>
    <row r="99" spans="2:19" ht="12.75">
      <c r="B99" s="8"/>
      <c r="C99" s="14"/>
      <c r="D99" s="8" t="s">
        <v>21</v>
      </c>
      <c r="E99" s="15" t="s">
        <v>24</v>
      </c>
      <c r="F99" s="203">
        <v>113</v>
      </c>
      <c r="G99" s="255"/>
      <c r="H99" s="210">
        <v>183</v>
      </c>
      <c r="I99" s="255"/>
      <c r="J99" s="262">
        <v>300</v>
      </c>
      <c r="K99" s="262"/>
      <c r="L99" s="81">
        <v>300</v>
      </c>
      <c r="M99" s="78"/>
      <c r="N99" s="339">
        <v>300</v>
      </c>
      <c r="O99" s="340"/>
      <c r="P99" s="81">
        <v>300</v>
      </c>
      <c r="Q99" s="9"/>
      <c r="R99" s="9">
        <v>300</v>
      </c>
      <c r="S99" s="9"/>
    </row>
    <row r="100" spans="2:19" ht="12.75">
      <c r="B100" s="223" t="s">
        <v>318</v>
      </c>
      <c r="C100" s="398" t="s">
        <v>149</v>
      </c>
      <c r="D100" s="399"/>
      <c r="E100" s="400"/>
      <c r="F100" s="277">
        <f aca="true" t="shared" si="48" ref="F100:O100">SUM(F101+F103+F105+F107+F109+F111)</f>
        <v>8020</v>
      </c>
      <c r="G100" s="278">
        <f t="shared" si="48"/>
        <v>46745.38</v>
      </c>
      <c r="H100" s="279">
        <f t="shared" si="48"/>
        <v>5532</v>
      </c>
      <c r="I100" s="278">
        <f t="shared" si="48"/>
        <v>46368</v>
      </c>
      <c r="J100" s="279">
        <f t="shared" si="48"/>
        <v>6000</v>
      </c>
      <c r="K100" s="279">
        <f t="shared" si="48"/>
        <v>45563</v>
      </c>
      <c r="L100" s="280">
        <f t="shared" si="48"/>
        <v>6000</v>
      </c>
      <c r="M100" s="281">
        <f t="shared" si="48"/>
        <v>41780</v>
      </c>
      <c r="N100" s="341">
        <f t="shared" si="48"/>
        <v>6000</v>
      </c>
      <c r="O100" s="342">
        <f t="shared" si="48"/>
        <v>40600</v>
      </c>
      <c r="P100" s="280">
        <f>SUM(P101+P103+P105+P107+P109)</f>
        <v>8000</v>
      </c>
      <c r="Q100" s="282">
        <f>SUM(Q101+Q103+Q105+Q107+Q109)</f>
        <v>16600</v>
      </c>
      <c r="R100" s="282">
        <f>SUM(R101+R103+R105+R107+R109)</f>
        <v>8000</v>
      </c>
      <c r="S100" s="282">
        <f>SUM(S101+S103+S105+S107+S109)</f>
        <v>16600</v>
      </c>
    </row>
    <row r="101" spans="2:19" ht="12.75">
      <c r="B101" s="23"/>
      <c r="C101" s="16" t="s">
        <v>114</v>
      </c>
      <c r="D101" s="415" t="s">
        <v>172</v>
      </c>
      <c r="E101" s="416"/>
      <c r="F101" s="205">
        <f>SUM(F102:F102)</f>
        <v>0</v>
      </c>
      <c r="G101" s="254">
        <f>SUM(G102:G102)</f>
        <v>27962.52</v>
      </c>
      <c r="H101" s="209">
        <f>SUM(H102:H102)</f>
        <v>0</v>
      </c>
      <c r="I101" s="254">
        <v>27963</v>
      </c>
      <c r="J101" s="209">
        <f>SUM(J102:J102)</f>
        <v>0</v>
      </c>
      <c r="K101" s="209">
        <f>SUM(K102:K102)</f>
        <v>27963</v>
      </c>
      <c r="L101" s="80">
        <f>SUM(L102:L102)</f>
        <v>0</v>
      </c>
      <c r="M101" s="77">
        <f>SUM(M102:M102)</f>
        <v>25000</v>
      </c>
      <c r="N101" s="337">
        <f aca="true" t="shared" si="49" ref="N101:S101">SUM(N102:N102)</f>
        <v>0</v>
      </c>
      <c r="O101" s="338">
        <f t="shared" si="49"/>
        <v>23000</v>
      </c>
      <c r="P101" s="80">
        <f t="shared" si="49"/>
        <v>0</v>
      </c>
      <c r="Q101" s="10">
        <f t="shared" si="49"/>
        <v>0</v>
      </c>
      <c r="R101" s="10">
        <f t="shared" si="49"/>
        <v>0</v>
      </c>
      <c r="S101" s="10">
        <f t="shared" si="49"/>
        <v>0</v>
      </c>
    </row>
    <row r="102" spans="2:19" ht="12.75">
      <c r="B102" s="8"/>
      <c r="C102" s="14"/>
      <c r="D102" s="8" t="s">
        <v>115</v>
      </c>
      <c r="E102" s="15" t="s">
        <v>29</v>
      </c>
      <c r="F102" s="178"/>
      <c r="G102" s="257">
        <v>27962.52</v>
      </c>
      <c r="H102" s="177"/>
      <c r="I102" s="257">
        <v>27963</v>
      </c>
      <c r="J102" s="177"/>
      <c r="K102" s="177">
        <v>27963</v>
      </c>
      <c r="L102" s="82"/>
      <c r="M102" s="79">
        <v>25000</v>
      </c>
      <c r="N102" s="347"/>
      <c r="O102" s="348">
        <v>23000</v>
      </c>
      <c r="P102" s="82"/>
      <c r="Q102" s="153"/>
      <c r="R102" s="153"/>
      <c r="S102" s="153"/>
    </row>
    <row r="103" spans="2:19" ht="12.75">
      <c r="B103" s="23"/>
      <c r="C103" s="16" t="s">
        <v>114</v>
      </c>
      <c r="D103" s="415" t="s">
        <v>116</v>
      </c>
      <c r="E103" s="416"/>
      <c r="F103" s="205">
        <f aca="true" t="shared" si="50" ref="F103:S103">SUM(F104:F104)</f>
        <v>0</v>
      </c>
      <c r="G103" s="254">
        <f t="shared" si="50"/>
        <v>10467.05</v>
      </c>
      <c r="H103" s="209">
        <f t="shared" si="50"/>
        <v>0</v>
      </c>
      <c r="I103" s="254">
        <f t="shared" si="50"/>
        <v>10563</v>
      </c>
      <c r="J103" s="209">
        <f t="shared" si="50"/>
        <v>0</v>
      </c>
      <c r="K103" s="209">
        <f t="shared" si="50"/>
        <v>10000</v>
      </c>
      <c r="L103" s="80">
        <f t="shared" si="50"/>
        <v>0</v>
      </c>
      <c r="M103" s="77">
        <f t="shared" si="50"/>
        <v>9000</v>
      </c>
      <c r="N103" s="337">
        <f t="shared" si="50"/>
        <v>0</v>
      </c>
      <c r="O103" s="338">
        <f t="shared" si="50"/>
        <v>10000</v>
      </c>
      <c r="P103" s="80">
        <f t="shared" si="50"/>
        <v>0</v>
      </c>
      <c r="Q103" s="10">
        <f t="shared" si="50"/>
        <v>9000</v>
      </c>
      <c r="R103" s="10">
        <f t="shared" si="50"/>
        <v>0</v>
      </c>
      <c r="S103" s="10">
        <f t="shared" si="50"/>
        <v>9000</v>
      </c>
    </row>
    <row r="104" spans="2:19" ht="12.75">
      <c r="B104" s="8"/>
      <c r="C104" s="14"/>
      <c r="D104" s="8" t="s">
        <v>115</v>
      </c>
      <c r="E104" s="15" t="s">
        <v>29</v>
      </c>
      <c r="F104" s="178"/>
      <c r="G104" s="257">
        <v>10467.05</v>
      </c>
      <c r="H104" s="177"/>
      <c r="I104" s="257">
        <v>10563</v>
      </c>
      <c r="J104" s="177"/>
      <c r="K104" s="177">
        <v>10000</v>
      </c>
      <c r="L104" s="82"/>
      <c r="M104" s="79">
        <v>9000</v>
      </c>
      <c r="N104" s="347"/>
      <c r="O104" s="348">
        <v>10000</v>
      </c>
      <c r="P104" s="82"/>
      <c r="Q104" s="17">
        <v>9000</v>
      </c>
      <c r="R104" s="17"/>
      <c r="S104" s="17">
        <v>9000</v>
      </c>
    </row>
    <row r="105" spans="2:19" ht="12.75">
      <c r="B105" s="23"/>
      <c r="C105" s="16" t="s">
        <v>114</v>
      </c>
      <c r="D105" s="415" t="s">
        <v>173</v>
      </c>
      <c r="E105" s="416"/>
      <c r="F105" s="209">
        <f aca="true" t="shared" si="51" ref="F105:S105">SUM(F106:F106)</f>
        <v>6034</v>
      </c>
      <c r="G105" s="204">
        <f t="shared" si="51"/>
        <v>0</v>
      </c>
      <c r="H105" s="209">
        <f t="shared" si="51"/>
        <v>5124</v>
      </c>
      <c r="I105" s="254">
        <f t="shared" si="51"/>
        <v>0</v>
      </c>
      <c r="J105" s="209">
        <f t="shared" si="51"/>
        <v>6000</v>
      </c>
      <c r="K105" s="209">
        <f t="shared" si="51"/>
        <v>0</v>
      </c>
      <c r="L105" s="80">
        <f t="shared" si="51"/>
        <v>6000</v>
      </c>
      <c r="M105" s="77">
        <f t="shared" si="51"/>
        <v>0</v>
      </c>
      <c r="N105" s="337">
        <f t="shared" si="51"/>
        <v>6000</v>
      </c>
      <c r="O105" s="337">
        <f t="shared" si="51"/>
        <v>0</v>
      </c>
      <c r="P105" s="152">
        <f t="shared" si="51"/>
        <v>8000</v>
      </c>
      <c r="Q105" s="10">
        <f t="shared" si="51"/>
        <v>0</v>
      </c>
      <c r="R105" s="10">
        <f t="shared" si="51"/>
        <v>8000</v>
      </c>
      <c r="S105" s="10">
        <f t="shared" si="51"/>
        <v>0</v>
      </c>
    </row>
    <row r="106" spans="2:19" ht="12.75">
      <c r="B106" s="8"/>
      <c r="C106" s="14"/>
      <c r="D106" s="8" t="s">
        <v>25</v>
      </c>
      <c r="E106" s="15" t="s">
        <v>26</v>
      </c>
      <c r="F106" s="177">
        <v>6034</v>
      </c>
      <c r="G106" s="258"/>
      <c r="H106" s="177">
        <v>5124</v>
      </c>
      <c r="I106" s="257"/>
      <c r="J106" s="177">
        <v>6000</v>
      </c>
      <c r="K106" s="177"/>
      <c r="L106" s="82">
        <v>6000</v>
      </c>
      <c r="M106" s="79"/>
      <c r="N106" s="347">
        <v>6000</v>
      </c>
      <c r="O106" s="348"/>
      <c r="P106" s="82">
        <v>8000</v>
      </c>
      <c r="Q106" s="17"/>
      <c r="R106" s="17">
        <v>8000</v>
      </c>
      <c r="S106" s="17"/>
    </row>
    <row r="107" spans="2:19" ht="15">
      <c r="B107" s="23"/>
      <c r="C107" s="16" t="s">
        <v>114</v>
      </c>
      <c r="D107" s="415" t="s">
        <v>244</v>
      </c>
      <c r="E107" s="416"/>
      <c r="F107" s="209">
        <f aca="true" t="shared" si="52" ref="F107:R107">SUM(F108:F108)</f>
        <v>0</v>
      </c>
      <c r="G107" s="204"/>
      <c r="H107" s="209">
        <f>SUM(H108:H108)</f>
        <v>0</v>
      </c>
      <c r="I107" s="254"/>
      <c r="J107" s="209">
        <f t="shared" si="52"/>
        <v>0</v>
      </c>
      <c r="K107" s="209"/>
      <c r="L107" s="80">
        <f t="shared" si="52"/>
        <v>0</v>
      </c>
      <c r="M107" s="77">
        <f t="shared" si="52"/>
        <v>0</v>
      </c>
      <c r="N107" s="337">
        <f t="shared" si="52"/>
        <v>0</v>
      </c>
      <c r="O107" s="338"/>
      <c r="P107" s="80">
        <f t="shared" si="52"/>
        <v>0</v>
      </c>
      <c r="Q107" s="10"/>
      <c r="R107" s="10">
        <f t="shared" si="52"/>
        <v>0</v>
      </c>
      <c r="S107" s="10"/>
    </row>
    <row r="108" spans="2:19" ht="12.75">
      <c r="B108" s="8"/>
      <c r="C108" s="14"/>
      <c r="D108" s="8" t="s">
        <v>115</v>
      </c>
      <c r="E108" s="15" t="s">
        <v>29</v>
      </c>
      <c r="F108" s="178"/>
      <c r="G108" s="257"/>
      <c r="H108" s="177"/>
      <c r="I108" s="257"/>
      <c r="J108" s="177"/>
      <c r="K108" s="177"/>
      <c r="L108" s="82"/>
      <c r="M108" s="79"/>
      <c r="N108" s="347"/>
      <c r="O108" s="348"/>
      <c r="P108" s="82"/>
      <c r="Q108" s="17"/>
      <c r="R108" s="17"/>
      <c r="S108" s="17"/>
    </row>
    <row r="109" spans="2:19" ht="12.75">
      <c r="B109" s="23"/>
      <c r="C109" s="16" t="s">
        <v>114</v>
      </c>
      <c r="D109" s="415" t="s">
        <v>181</v>
      </c>
      <c r="E109" s="416"/>
      <c r="F109" s="205">
        <f aca="true" t="shared" si="53" ref="F109:S109">SUM(F110:F110)</f>
        <v>0</v>
      </c>
      <c r="G109" s="254">
        <f t="shared" si="53"/>
        <v>7595.81</v>
      </c>
      <c r="H109" s="209">
        <f t="shared" si="53"/>
        <v>0</v>
      </c>
      <c r="I109" s="254">
        <f t="shared" si="53"/>
        <v>7662</v>
      </c>
      <c r="J109" s="209">
        <f t="shared" si="53"/>
        <v>0</v>
      </c>
      <c r="K109" s="209">
        <f t="shared" si="53"/>
        <v>7600</v>
      </c>
      <c r="L109" s="80">
        <f t="shared" si="53"/>
        <v>0</v>
      </c>
      <c r="M109" s="77">
        <f t="shared" si="53"/>
        <v>7600</v>
      </c>
      <c r="N109" s="337">
        <f t="shared" si="53"/>
        <v>0</v>
      </c>
      <c r="O109" s="338">
        <f t="shared" si="53"/>
        <v>7600</v>
      </c>
      <c r="P109" s="80">
        <f t="shared" si="53"/>
        <v>0</v>
      </c>
      <c r="Q109" s="10">
        <f t="shared" si="53"/>
        <v>7600</v>
      </c>
      <c r="R109" s="10">
        <f t="shared" si="53"/>
        <v>0</v>
      </c>
      <c r="S109" s="10">
        <f t="shared" si="53"/>
        <v>7600</v>
      </c>
    </row>
    <row r="110" spans="2:19" ht="12.75">
      <c r="B110" s="8"/>
      <c r="C110" s="14"/>
      <c r="D110" s="8" t="s">
        <v>115</v>
      </c>
      <c r="E110" s="15" t="s">
        <v>29</v>
      </c>
      <c r="F110" s="176"/>
      <c r="G110" s="259">
        <v>7595.81</v>
      </c>
      <c r="H110" s="177"/>
      <c r="I110" s="257">
        <v>7662</v>
      </c>
      <c r="J110" s="177"/>
      <c r="K110" s="177">
        <v>7600</v>
      </c>
      <c r="L110" s="82"/>
      <c r="M110" s="122">
        <v>7600</v>
      </c>
      <c r="N110" s="349"/>
      <c r="O110" s="350">
        <v>7600</v>
      </c>
      <c r="P110" s="123"/>
      <c r="Q110" s="17">
        <v>7600</v>
      </c>
      <c r="R110" s="17"/>
      <c r="S110" s="17">
        <v>7600</v>
      </c>
    </row>
    <row r="111" spans="2:19" ht="12.75">
      <c r="B111" s="8"/>
      <c r="C111" s="14" t="s">
        <v>114</v>
      </c>
      <c r="D111" s="8" t="s">
        <v>231</v>
      </c>
      <c r="E111" s="15"/>
      <c r="F111" s="178">
        <f aca="true" t="shared" si="54" ref="F111:K111">SUM(F112+F113)</f>
        <v>1986</v>
      </c>
      <c r="G111" s="257">
        <f t="shared" si="54"/>
        <v>720</v>
      </c>
      <c r="H111" s="177">
        <f t="shared" si="54"/>
        <v>408</v>
      </c>
      <c r="I111" s="257">
        <f t="shared" si="54"/>
        <v>180</v>
      </c>
      <c r="J111" s="177">
        <f t="shared" si="54"/>
        <v>0</v>
      </c>
      <c r="K111" s="177">
        <f t="shared" si="54"/>
        <v>0</v>
      </c>
      <c r="L111" s="178">
        <f aca="true" t="shared" si="55" ref="L111:Q111">SUM(L112+L113)</f>
        <v>0</v>
      </c>
      <c r="M111" s="153">
        <f t="shared" si="55"/>
        <v>180</v>
      </c>
      <c r="N111" s="351">
        <f t="shared" si="55"/>
        <v>0</v>
      </c>
      <c r="O111" s="351">
        <f t="shared" si="55"/>
        <v>0</v>
      </c>
      <c r="P111" s="153">
        <f t="shared" si="55"/>
        <v>0</v>
      </c>
      <c r="Q111" s="153">
        <f t="shared" si="55"/>
        <v>0</v>
      </c>
      <c r="R111" s="17"/>
      <c r="S111" s="17"/>
    </row>
    <row r="112" spans="2:19" ht="12.75">
      <c r="B112" s="8"/>
      <c r="C112" s="14"/>
      <c r="D112" s="8" t="s">
        <v>115</v>
      </c>
      <c r="E112" s="15" t="s">
        <v>232</v>
      </c>
      <c r="F112" s="176"/>
      <c r="G112" s="257">
        <v>720</v>
      </c>
      <c r="H112" s="177"/>
      <c r="I112" s="257">
        <v>180</v>
      </c>
      <c r="J112" s="177"/>
      <c r="K112" s="177"/>
      <c r="L112" s="82"/>
      <c r="M112" s="124">
        <v>180</v>
      </c>
      <c r="N112" s="352"/>
      <c r="O112" s="353"/>
      <c r="P112" s="123"/>
      <c r="Q112" s="17"/>
      <c r="R112" s="17"/>
      <c r="S112" s="17"/>
    </row>
    <row r="113" spans="2:19" ht="12.75">
      <c r="B113" s="8"/>
      <c r="C113" s="14"/>
      <c r="D113" s="8" t="s">
        <v>21</v>
      </c>
      <c r="E113" s="15" t="s">
        <v>233</v>
      </c>
      <c r="F113" s="178">
        <v>1986</v>
      </c>
      <c r="G113" s="257">
        <v>0</v>
      </c>
      <c r="H113" s="177">
        <v>408</v>
      </c>
      <c r="I113" s="257">
        <v>0</v>
      </c>
      <c r="J113" s="177"/>
      <c r="K113" s="177">
        <v>0</v>
      </c>
      <c r="L113" s="82"/>
      <c r="M113" s="124"/>
      <c r="N113" s="354"/>
      <c r="O113" s="353">
        <v>0</v>
      </c>
      <c r="P113" s="82"/>
      <c r="Q113" s="17"/>
      <c r="R113" s="17"/>
      <c r="S113" s="17"/>
    </row>
    <row r="114" spans="6:19" ht="30">
      <c r="F114" s="125"/>
      <c r="G114" s="125"/>
      <c r="H114" s="125"/>
      <c r="I114" s="121"/>
      <c r="J114" s="126"/>
      <c r="K114" s="1"/>
      <c r="L114" s="127"/>
      <c r="M114" s="1"/>
      <c r="N114" s="222"/>
      <c r="O114" s="182"/>
      <c r="P114" s="182"/>
      <c r="Q114" s="182"/>
      <c r="R114" s="182"/>
      <c r="S114" s="182"/>
    </row>
    <row r="115" spans="6:14" ht="12.75">
      <c r="F115" s="120"/>
      <c r="G115" s="121"/>
      <c r="H115" s="121"/>
      <c r="I115" s="121"/>
      <c r="J115" s="116"/>
      <c r="K115" s="1"/>
      <c r="L115" s="128"/>
      <c r="M115" s="1"/>
      <c r="N115" s="116"/>
    </row>
    <row r="116" spans="6:14" ht="12.75">
      <c r="F116" s="117"/>
      <c r="G116" s="117"/>
      <c r="H116" s="117"/>
      <c r="I116" s="117"/>
      <c r="L116" s="2"/>
      <c r="N116" s="2"/>
    </row>
    <row r="120" ht="12.75">
      <c r="H120" s="208"/>
    </row>
  </sheetData>
  <sheetProtection/>
  <mergeCells count="61">
    <mergeCell ref="C17:E17"/>
    <mergeCell ref="D18:E18"/>
    <mergeCell ref="D105:E105"/>
    <mergeCell ref="D107:E107"/>
    <mergeCell ref="D109:E109"/>
    <mergeCell ref="C93:E93"/>
    <mergeCell ref="D94:E94"/>
    <mergeCell ref="D96:E96"/>
    <mergeCell ref="D103:E103"/>
    <mergeCell ref="C100:E100"/>
    <mergeCell ref="D101:E101"/>
    <mergeCell ref="D88:E88"/>
    <mergeCell ref="C90:E90"/>
    <mergeCell ref="D91:E91"/>
    <mergeCell ref="D79:E79"/>
    <mergeCell ref="D82:E82"/>
    <mergeCell ref="C84:E84"/>
    <mergeCell ref="D85:E85"/>
    <mergeCell ref="D75:E75"/>
    <mergeCell ref="D54:E54"/>
    <mergeCell ref="D57:E57"/>
    <mergeCell ref="D59:E59"/>
    <mergeCell ref="D61:E61"/>
    <mergeCell ref="C87:E87"/>
    <mergeCell ref="D65:E65"/>
    <mergeCell ref="D44:E44"/>
    <mergeCell ref="D47:E47"/>
    <mergeCell ref="D49:E49"/>
    <mergeCell ref="C68:E68"/>
    <mergeCell ref="D69:E69"/>
    <mergeCell ref="D73:E73"/>
    <mergeCell ref="C20:E20"/>
    <mergeCell ref="D21:E21"/>
    <mergeCell ref="D24:E24"/>
    <mergeCell ref="C78:E78"/>
    <mergeCell ref="D29:E29"/>
    <mergeCell ref="D31:E31"/>
    <mergeCell ref="D63:E63"/>
    <mergeCell ref="D36:E36"/>
    <mergeCell ref="D40:E40"/>
    <mergeCell ref="D42:E42"/>
    <mergeCell ref="C3:D4"/>
    <mergeCell ref="E3:E4"/>
    <mergeCell ref="F3:G3"/>
    <mergeCell ref="D52:E52"/>
    <mergeCell ref="D34:E34"/>
    <mergeCell ref="D7:E7"/>
    <mergeCell ref="D10:E10"/>
    <mergeCell ref="D12:E12"/>
    <mergeCell ref="C14:E14"/>
    <mergeCell ref="D15:E15"/>
    <mergeCell ref="L3:M3"/>
    <mergeCell ref="D27:E27"/>
    <mergeCell ref="C6:E6"/>
    <mergeCell ref="N3:O3"/>
    <mergeCell ref="P3:Q3"/>
    <mergeCell ref="R3:S3"/>
    <mergeCell ref="B5:E5"/>
    <mergeCell ref="H3:I3"/>
    <mergeCell ref="J3:K3"/>
    <mergeCell ref="B3:B4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8"/>
  <sheetViews>
    <sheetView showGridLines="0" showZeros="0" tabSelected="1" zoomScale="120" zoomScaleNormal="120" zoomScalePageLayoutView="0" workbookViewId="0" topLeftCell="A4">
      <selection activeCell="P10" sqref="P10"/>
    </sheetView>
  </sheetViews>
  <sheetFormatPr defaultColWidth="9.140625" defaultRowHeight="12.75"/>
  <cols>
    <col min="1" max="1" width="2.8515625" style="0" customWidth="1"/>
    <col min="2" max="2" width="4.00390625" style="0" customWidth="1"/>
    <col min="3" max="4" width="10.7109375" style="0" customWidth="1"/>
    <col min="5" max="5" width="19.57421875" style="0" customWidth="1"/>
    <col min="6" max="19" width="11.7109375" style="0" customWidth="1"/>
  </cols>
  <sheetData>
    <row r="2" spans="2:19" ht="13.5" thickBot="1">
      <c r="B2" s="428" t="s">
        <v>117</v>
      </c>
      <c r="C2" s="429"/>
      <c r="D2" s="429"/>
      <c r="E2" s="429"/>
      <c r="F2" s="22"/>
      <c r="G2" s="6"/>
      <c r="H2" s="6"/>
      <c r="I2" s="6"/>
      <c r="J2" s="6"/>
      <c r="K2" s="6"/>
      <c r="L2" s="175"/>
      <c r="M2" s="6"/>
      <c r="N2" s="6"/>
      <c r="O2" s="6"/>
      <c r="P2" s="6"/>
      <c r="Q2" s="6"/>
      <c r="R2" s="6"/>
      <c r="S2" s="7"/>
    </row>
    <row r="3" spans="2:19" ht="12.75" customHeight="1" thickBot="1">
      <c r="B3" s="409" t="s">
        <v>158</v>
      </c>
      <c r="C3" s="411" t="s">
        <v>159</v>
      </c>
      <c r="D3" s="412"/>
      <c r="E3" s="409" t="s">
        <v>160</v>
      </c>
      <c r="F3" s="394" t="s">
        <v>281</v>
      </c>
      <c r="G3" s="408"/>
      <c r="H3" s="430" t="s">
        <v>308</v>
      </c>
      <c r="I3" s="431"/>
      <c r="J3" s="430" t="s">
        <v>309</v>
      </c>
      <c r="K3" s="431"/>
      <c r="L3" s="394" t="s">
        <v>310</v>
      </c>
      <c r="M3" s="395"/>
      <c r="N3" s="432" t="s">
        <v>272</v>
      </c>
      <c r="O3" s="433"/>
      <c r="P3" s="403" t="s">
        <v>282</v>
      </c>
      <c r="Q3" s="404"/>
      <c r="R3" s="394" t="s">
        <v>311</v>
      </c>
      <c r="S3" s="404"/>
    </row>
    <row r="4" spans="2:19" ht="25.5">
      <c r="B4" s="410"/>
      <c r="C4" s="413"/>
      <c r="D4" s="414"/>
      <c r="E4" s="410"/>
      <c r="F4" s="107" t="s">
        <v>2</v>
      </c>
      <c r="G4" s="108" t="s">
        <v>1</v>
      </c>
      <c r="H4" s="198" t="s">
        <v>2</v>
      </c>
      <c r="I4" s="199" t="s">
        <v>1</v>
      </c>
      <c r="J4" s="199" t="s">
        <v>2</v>
      </c>
      <c r="K4" s="200" t="s">
        <v>1</v>
      </c>
      <c r="L4" s="109" t="s">
        <v>2</v>
      </c>
      <c r="M4" s="108" t="s">
        <v>1</v>
      </c>
      <c r="N4" s="318" t="s">
        <v>2</v>
      </c>
      <c r="O4" s="319" t="s">
        <v>1</v>
      </c>
      <c r="P4" s="109" t="s">
        <v>2</v>
      </c>
      <c r="Q4" s="107" t="s">
        <v>1</v>
      </c>
      <c r="R4" s="107" t="s">
        <v>2</v>
      </c>
      <c r="S4" s="107" t="s">
        <v>1</v>
      </c>
    </row>
    <row r="5" spans="2:19" ht="12.75" customHeight="1">
      <c r="B5" s="425" t="s">
        <v>184</v>
      </c>
      <c r="C5" s="426"/>
      <c r="D5" s="426"/>
      <c r="E5" s="427"/>
      <c r="F5" s="239">
        <f aca="true" t="shared" si="0" ref="F5:M5">SUM(F6+F20+F27+F30+F33)</f>
        <v>301565.95000000007</v>
      </c>
      <c r="G5" s="240">
        <f t="shared" si="0"/>
        <v>0</v>
      </c>
      <c r="H5" s="239">
        <f t="shared" si="0"/>
        <v>345994</v>
      </c>
      <c r="I5" s="240">
        <f t="shared" si="0"/>
        <v>32484</v>
      </c>
      <c r="J5" s="284">
        <f t="shared" si="0"/>
        <v>309615</v>
      </c>
      <c r="K5" s="285">
        <f t="shared" si="0"/>
        <v>40000</v>
      </c>
      <c r="L5" s="286">
        <f t="shared" si="0"/>
        <v>345495</v>
      </c>
      <c r="M5" s="287">
        <f t="shared" si="0"/>
        <v>3500</v>
      </c>
      <c r="N5" s="320">
        <f aca="true" t="shared" si="1" ref="N5:S5">SUM(N6+N20+N27+N30+N33)</f>
        <v>372870</v>
      </c>
      <c r="O5" s="321">
        <f t="shared" si="1"/>
        <v>40000</v>
      </c>
      <c r="P5" s="286">
        <f t="shared" si="1"/>
        <v>248591</v>
      </c>
      <c r="Q5" s="288">
        <f t="shared" si="1"/>
        <v>0</v>
      </c>
      <c r="R5" s="288">
        <f t="shared" si="1"/>
        <v>248591</v>
      </c>
      <c r="S5" s="288">
        <f t="shared" si="1"/>
        <v>0</v>
      </c>
    </row>
    <row r="6" spans="2:19" ht="12.75">
      <c r="B6" s="270">
        <v>1</v>
      </c>
      <c r="C6" s="422" t="s">
        <v>118</v>
      </c>
      <c r="D6" s="423"/>
      <c r="E6" s="424"/>
      <c r="F6" s="289">
        <f>F7+F11+F13+F17</f>
        <v>293931.58</v>
      </c>
      <c r="G6" s="290"/>
      <c r="H6" s="291">
        <f aca="true" t="shared" si="2" ref="H6:M6">H7+H11+H13+H17</f>
        <v>328623</v>
      </c>
      <c r="I6" s="292">
        <f t="shared" si="2"/>
        <v>32484</v>
      </c>
      <c r="J6" s="293">
        <f t="shared" si="2"/>
        <v>290115</v>
      </c>
      <c r="K6" s="294">
        <f t="shared" si="2"/>
        <v>40000</v>
      </c>
      <c r="L6" s="295">
        <f t="shared" si="2"/>
        <v>329515</v>
      </c>
      <c r="M6" s="296">
        <f t="shared" si="2"/>
        <v>3500</v>
      </c>
      <c r="N6" s="322">
        <f aca="true" t="shared" si="3" ref="N6:S6">N7+N11+N13+N17</f>
        <v>350870</v>
      </c>
      <c r="O6" s="323">
        <f t="shared" si="3"/>
        <v>40000</v>
      </c>
      <c r="P6" s="295">
        <f t="shared" si="3"/>
        <v>238791</v>
      </c>
      <c r="Q6" s="297">
        <f t="shared" si="3"/>
        <v>0</v>
      </c>
      <c r="R6" s="297">
        <f t="shared" si="3"/>
        <v>238791</v>
      </c>
      <c r="S6" s="297">
        <f t="shared" si="3"/>
        <v>0</v>
      </c>
    </row>
    <row r="7" spans="2:19" ht="12.75">
      <c r="B7" s="23"/>
      <c r="C7" s="167" t="s">
        <v>237</v>
      </c>
      <c r="D7" s="437" t="s">
        <v>0</v>
      </c>
      <c r="E7" s="438"/>
      <c r="F7" s="185">
        <f>SUM(F8:F10)</f>
        <v>274369.26</v>
      </c>
      <c r="G7" s="186"/>
      <c r="H7" s="241">
        <f aca="true" t="shared" si="4" ref="H7:M7">SUM(H8:H10)</f>
        <v>309976</v>
      </c>
      <c r="I7" s="242">
        <f t="shared" si="4"/>
        <v>32484</v>
      </c>
      <c r="J7" s="192">
        <f t="shared" si="4"/>
        <v>273500</v>
      </c>
      <c r="K7" s="193">
        <f t="shared" si="4"/>
        <v>40000</v>
      </c>
      <c r="L7" s="85">
        <f t="shared" si="4"/>
        <v>311000</v>
      </c>
      <c r="M7" s="83">
        <f t="shared" si="4"/>
        <v>3500</v>
      </c>
      <c r="N7" s="324">
        <f aca="true" t="shared" si="5" ref="N7:S7">SUM(N8:N10)</f>
        <v>332000</v>
      </c>
      <c r="O7" s="325">
        <f t="shared" si="5"/>
        <v>40000</v>
      </c>
      <c r="P7" s="85">
        <f t="shared" si="5"/>
        <v>230000</v>
      </c>
      <c r="Q7" s="25">
        <f t="shared" si="5"/>
        <v>0</v>
      </c>
      <c r="R7" s="25">
        <f t="shared" si="5"/>
        <v>230000</v>
      </c>
      <c r="S7" s="25">
        <f t="shared" si="5"/>
        <v>0</v>
      </c>
    </row>
    <row r="8" spans="2:19" ht="12.75">
      <c r="B8" s="8"/>
      <c r="C8" s="26"/>
      <c r="D8" s="8" t="s">
        <v>19</v>
      </c>
      <c r="E8" s="27" t="s">
        <v>119</v>
      </c>
      <c r="F8" s="187">
        <v>106247.3</v>
      </c>
      <c r="G8" s="188"/>
      <c r="H8" s="243">
        <v>123274</v>
      </c>
      <c r="I8" s="244"/>
      <c r="J8" s="194">
        <v>140000</v>
      </c>
      <c r="K8" s="195"/>
      <c r="L8" s="86">
        <v>160000</v>
      </c>
      <c r="M8" s="84"/>
      <c r="N8" s="326">
        <v>175000</v>
      </c>
      <c r="O8" s="327"/>
      <c r="P8" s="86">
        <v>110000</v>
      </c>
      <c r="Q8" s="28"/>
      <c r="R8" s="28">
        <v>110000</v>
      </c>
      <c r="S8" s="28"/>
    </row>
    <row r="9" spans="2:19" ht="12.75">
      <c r="B9" s="8"/>
      <c r="C9" s="26"/>
      <c r="D9" s="8" t="s">
        <v>20</v>
      </c>
      <c r="E9" s="27" t="s">
        <v>104</v>
      </c>
      <c r="F9" s="187">
        <v>38645.96</v>
      </c>
      <c r="G9" s="188"/>
      <c r="H9" s="243">
        <v>46088</v>
      </c>
      <c r="I9" s="244"/>
      <c r="J9" s="194">
        <v>48500</v>
      </c>
      <c r="K9" s="195"/>
      <c r="L9" s="86">
        <v>56000</v>
      </c>
      <c r="M9" s="84"/>
      <c r="N9" s="326">
        <v>62000</v>
      </c>
      <c r="O9" s="327"/>
      <c r="P9" s="86">
        <v>40000</v>
      </c>
      <c r="Q9" s="28"/>
      <c r="R9" s="28">
        <v>40000</v>
      </c>
      <c r="S9" s="28"/>
    </row>
    <row r="10" spans="2:19" ht="12.75">
      <c r="B10" s="8"/>
      <c r="C10" s="26"/>
      <c r="D10" s="8" t="s">
        <v>21</v>
      </c>
      <c r="E10" s="27" t="s">
        <v>24</v>
      </c>
      <c r="F10" s="187">
        <v>129476</v>
      </c>
      <c r="G10" s="188"/>
      <c r="H10" s="243">
        <v>140614</v>
      </c>
      <c r="I10" s="244">
        <v>32484</v>
      </c>
      <c r="J10" s="194">
        <v>85000</v>
      </c>
      <c r="K10" s="195">
        <v>40000</v>
      </c>
      <c r="L10" s="114">
        <v>95000</v>
      </c>
      <c r="M10" s="115">
        <v>3500</v>
      </c>
      <c r="N10" s="326">
        <v>95000</v>
      </c>
      <c r="O10" s="327">
        <v>40000</v>
      </c>
      <c r="P10" s="86">
        <v>80000</v>
      </c>
      <c r="Q10" s="28"/>
      <c r="R10" s="28">
        <v>80000</v>
      </c>
      <c r="S10" s="28"/>
    </row>
    <row r="11" spans="2:19" ht="12.75">
      <c r="B11" s="23"/>
      <c r="C11" s="24" t="s">
        <v>120</v>
      </c>
      <c r="D11" s="434" t="s">
        <v>235</v>
      </c>
      <c r="E11" s="435"/>
      <c r="F11" s="185">
        <f aca="true" t="shared" si="6" ref="F11:S11">SUM(F12:F12)</f>
        <v>6845.81</v>
      </c>
      <c r="G11" s="186"/>
      <c r="H11" s="241">
        <f>SUM(H12:H12)</f>
        <v>7032</v>
      </c>
      <c r="I11" s="242">
        <f>SUM(I12:I12)</f>
        <v>0</v>
      </c>
      <c r="J11" s="192">
        <f t="shared" si="6"/>
        <v>5000</v>
      </c>
      <c r="K11" s="193">
        <f t="shared" si="6"/>
        <v>0</v>
      </c>
      <c r="L11" s="85">
        <f t="shared" si="6"/>
        <v>6900</v>
      </c>
      <c r="M11" s="83">
        <f t="shared" si="6"/>
        <v>0</v>
      </c>
      <c r="N11" s="324">
        <f t="shared" si="6"/>
        <v>5000</v>
      </c>
      <c r="O11" s="325">
        <f t="shared" si="6"/>
        <v>0</v>
      </c>
      <c r="P11" s="85">
        <f t="shared" si="6"/>
        <v>0</v>
      </c>
      <c r="Q11" s="25">
        <f t="shared" si="6"/>
        <v>0</v>
      </c>
      <c r="R11" s="25">
        <f t="shared" si="6"/>
        <v>0</v>
      </c>
      <c r="S11" s="25">
        <f t="shared" si="6"/>
        <v>0</v>
      </c>
    </row>
    <row r="12" spans="2:19" ht="12.75">
      <c r="B12" s="8"/>
      <c r="C12" s="26"/>
      <c r="D12" s="35">
        <v>630</v>
      </c>
      <c r="E12" s="27" t="s">
        <v>24</v>
      </c>
      <c r="F12" s="187">
        <v>6845.81</v>
      </c>
      <c r="G12" s="188"/>
      <c r="H12" s="243">
        <v>7032</v>
      </c>
      <c r="I12" s="244"/>
      <c r="J12" s="194">
        <v>5000</v>
      </c>
      <c r="K12" s="195"/>
      <c r="L12" s="86">
        <v>6900</v>
      </c>
      <c r="M12" s="84"/>
      <c r="N12" s="326">
        <v>5000</v>
      </c>
      <c r="O12" s="327"/>
      <c r="P12" s="86"/>
      <c r="Q12" s="28"/>
      <c r="R12" s="28"/>
      <c r="S12" s="28"/>
    </row>
    <row r="13" spans="2:19" ht="12.75">
      <c r="B13" s="23"/>
      <c r="C13" s="24" t="s">
        <v>7</v>
      </c>
      <c r="D13" s="434" t="s">
        <v>121</v>
      </c>
      <c r="E13" s="435"/>
      <c r="F13" s="185">
        <f>SUM(F14:F16)</f>
        <v>8747.84</v>
      </c>
      <c r="G13" s="186"/>
      <c r="H13" s="241">
        <f aca="true" t="shared" si="7" ref="H13:M13">SUM(H14:H16)</f>
        <v>9360</v>
      </c>
      <c r="I13" s="242">
        <f t="shared" si="7"/>
        <v>0</v>
      </c>
      <c r="J13" s="192">
        <f t="shared" si="7"/>
        <v>9360</v>
      </c>
      <c r="K13" s="193">
        <f t="shared" si="7"/>
        <v>0</v>
      </c>
      <c r="L13" s="85">
        <f t="shared" si="7"/>
        <v>9360</v>
      </c>
      <c r="M13" s="83">
        <f t="shared" si="7"/>
        <v>0</v>
      </c>
      <c r="N13" s="324">
        <f aca="true" t="shared" si="8" ref="N13:S13">SUM(N14:N16)</f>
        <v>11500</v>
      </c>
      <c r="O13" s="325">
        <f t="shared" si="8"/>
        <v>0</v>
      </c>
      <c r="P13" s="85">
        <f t="shared" si="8"/>
        <v>7155</v>
      </c>
      <c r="Q13" s="25">
        <f t="shared" si="8"/>
        <v>0</v>
      </c>
      <c r="R13" s="25">
        <f t="shared" si="8"/>
        <v>7155</v>
      </c>
      <c r="S13" s="25">
        <f t="shared" si="8"/>
        <v>0</v>
      </c>
    </row>
    <row r="14" spans="2:19" ht="12.75">
      <c r="B14" s="8"/>
      <c r="C14" s="26"/>
      <c r="D14" s="36" t="s">
        <v>19</v>
      </c>
      <c r="E14" s="27" t="s">
        <v>103</v>
      </c>
      <c r="F14" s="187">
        <v>6043</v>
      </c>
      <c r="G14" s="188"/>
      <c r="H14" s="243">
        <v>6545</v>
      </c>
      <c r="I14" s="244"/>
      <c r="J14" s="194">
        <v>6500</v>
      </c>
      <c r="K14" s="195"/>
      <c r="L14" s="86">
        <v>6500</v>
      </c>
      <c r="M14" s="84"/>
      <c r="N14" s="326">
        <v>8000</v>
      </c>
      <c r="O14" s="327"/>
      <c r="P14" s="86">
        <v>4679</v>
      </c>
      <c r="Q14" s="28"/>
      <c r="R14" s="28">
        <v>4679</v>
      </c>
      <c r="S14" s="28"/>
    </row>
    <row r="15" spans="2:19" ht="12.75">
      <c r="B15" s="8"/>
      <c r="C15" s="26"/>
      <c r="D15" s="36" t="s">
        <v>20</v>
      </c>
      <c r="E15" s="27" t="s">
        <v>104</v>
      </c>
      <c r="F15" s="187">
        <v>2111.38</v>
      </c>
      <c r="G15" s="188"/>
      <c r="H15" s="243">
        <v>2029</v>
      </c>
      <c r="I15" s="244"/>
      <c r="J15" s="194">
        <v>2300</v>
      </c>
      <c r="K15" s="195"/>
      <c r="L15" s="86">
        <v>2300</v>
      </c>
      <c r="M15" s="84"/>
      <c r="N15" s="326">
        <v>2800</v>
      </c>
      <c r="O15" s="327"/>
      <c r="P15" s="86">
        <v>1572</v>
      </c>
      <c r="Q15" s="28"/>
      <c r="R15" s="28">
        <v>1572</v>
      </c>
      <c r="S15" s="28"/>
    </row>
    <row r="16" spans="2:19" ht="12.75">
      <c r="B16" s="8"/>
      <c r="C16" s="26"/>
      <c r="D16" s="36" t="s">
        <v>21</v>
      </c>
      <c r="E16" s="27" t="s">
        <v>24</v>
      </c>
      <c r="F16" s="187">
        <v>593.46</v>
      </c>
      <c r="G16" s="188"/>
      <c r="H16" s="243">
        <v>786</v>
      </c>
      <c r="I16" s="244"/>
      <c r="J16" s="194">
        <v>560</v>
      </c>
      <c r="K16" s="195"/>
      <c r="L16" s="86">
        <v>560</v>
      </c>
      <c r="M16" s="84"/>
      <c r="N16" s="326">
        <v>700</v>
      </c>
      <c r="O16" s="327"/>
      <c r="P16" s="86">
        <v>904</v>
      </c>
      <c r="Q16" s="28"/>
      <c r="R16" s="28">
        <v>904</v>
      </c>
      <c r="S16" s="28"/>
    </row>
    <row r="17" spans="2:19" ht="12.75">
      <c r="B17" s="23"/>
      <c r="C17" s="167" t="s">
        <v>237</v>
      </c>
      <c r="D17" s="436" t="s">
        <v>288</v>
      </c>
      <c r="E17" s="435"/>
      <c r="F17" s="185">
        <f>SUM(F18:F19)</f>
        <v>3968.67</v>
      </c>
      <c r="G17" s="186"/>
      <c r="H17" s="241">
        <f aca="true" t="shared" si="9" ref="H17:M17">SUM(H18:H19)</f>
        <v>2255</v>
      </c>
      <c r="I17" s="242">
        <f t="shared" si="9"/>
        <v>0</v>
      </c>
      <c r="J17" s="192">
        <f t="shared" si="9"/>
        <v>2255</v>
      </c>
      <c r="K17" s="193">
        <f t="shared" si="9"/>
        <v>0</v>
      </c>
      <c r="L17" s="85">
        <f t="shared" si="9"/>
        <v>2255</v>
      </c>
      <c r="M17" s="83">
        <f t="shared" si="9"/>
        <v>0</v>
      </c>
      <c r="N17" s="324">
        <f aca="true" t="shared" si="10" ref="N17:S17">SUM(N18:N19)</f>
        <v>2370</v>
      </c>
      <c r="O17" s="325">
        <f t="shared" si="10"/>
        <v>0</v>
      </c>
      <c r="P17" s="85">
        <f t="shared" si="10"/>
        <v>1636</v>
      </c>
      <c r="Q17" s="25">
        <f t="shared" si="10"/>
        <v>0</v>
      </c>
      <c r="R17" s="25">
        <f t="shared" si="10"/>
        <v>1636</v>
      </c>
      <c r="S17" s="25">
        <f t="shared" si="10"/>
        <v>0</v>
      </c>
    </row>
    <row r="18" spans="2:19" ht="12.75">
      <c r="B18" s="8"/>
      <c r="C18" s="26"/>
      <c r="D18" s="36" t="s">
        <v>19</v>
      </c>
      <c r="E18" s="27" t="s">
        <v>103</v>
      </c>
      <c r="F18" s="187">
        <v>2946</v>
      </c>
      <c r="G18" s="188"/>
      <c r="H18" s="243">
        <v>1550</v>
      </c>
      <c r="I18" s="244"/>
      <c r="J18" s="194">
        <v>1700</v>
      </c>
      <c r="K18" s="195"/>
      <c r="L18" s="86">
        <v>1700</v>
      </c>
      <c r="M18" s="84"/>
      <c r="N18" s="326">
        <v>1760</v>
      </c>
      <c r="O18" s="327"/>
      <c r="P18" s="86">
        <v>1188</v>
      </c>
      <c r="Q18" s="28"/>
      <c r="R18" s="28">
        <v>1188</v>
      </c>
      <c r="S18" s="28"/>
    </row>
    <row r="19" spans="2:19" ht="12.75">
      <c r="B19" s="8"/>
      <c r="C19" s="26"/>
      <c r="D19" s="36" t="s">
        <v>20</v>
      </c>
      <c r="E19" s="27" t="s">
        <v>104</v>
      </c>
      <c r="F19" s="187">
        <v>1022.67</v>
      </c>
      <c r="G19" s="188"/>
      <c r="H19" s="243">
        <v>705</v>
      </c>
      <c r="I19" s="244"/>
      <c r="J19" s="194">
        <v>555</v>
      </c>
      <c r="K19" s="195"/>
      <c r="L19" s="86">
        <v>555</v>
      </c>
      <c r="M19" s="84"/>
      <c r="N19" s="326">
        <v>610</v>
      </c>
      <c r="O19" s="327"/>
      <c r="P19" s="86">
        <v>448</v>
      </c>
      <c r="Q19" s="28"/>
      <c r="R19" s="28">
        <v>448</v>
      </c>
      <c r="S19" s="28"/>
    </row>
    <row r="20" spans="2:19" ht="12.75">
      <c r="B20" s="270">
        <v>2</v>
      </c>
      <c r="C20" s="422" t="s">
        <v>150</v>
      </c>
      <c r="D20" s="423"/>
      <c r="E20" s="424"/>
      <c r="F20" s="289">
        <f>SUM(F21+F23+F25)</f>
        <v>1043.28</v>
      </c>
      <c r="G20" s="290"/>
      <c r="H20" s="291">
        <f aca="true" t="shared" si="11" ref="H20:M20">SUM(H21+H23+H25)</f>
        <v>6015</v>
      </c>
      <c r="I20" s="292">
        <f t="shared" si="11"/>
        <v>0</v>
      </c>
      <c r="J20" s="293">
        <f t="shared" si="11"/>
        <v>7500</v>
      </c>
      <c r="K20" s="294">
        <f t="shared" si="11"/>
        <v>0</v>
      </c>
      <c r="L20" s="295">
        <f t="shared" si="11"/>
        <v>4480</v>
      </c>
      <c r="M20" s="296">
        <f t="shared" si="11"/>
        <v>0</v>
      </c>
      <c r="N20" s="322">
        <f aca="true" t="shared" si="12" ref="N20:S20">SUM(N21+N23+N25)</f>
        <v>7500</v>
      </c>
      <c r="O20" s="323">
        <f t="shared" si="12"/>
        <v>0</v>
      </c>
      <c r="P20" s="295">
        <f t="shared" si="12"/>
        <v>3300</v>
      </c>
      <c r="Q20" s="297">
        <f t="shared" si="12"/>
        <v>0</v>
      </c>
      <c r="R20" s="297">
        <f t="shared" si="12"/>
        <v>3300</v>
      </c>
      <c r="S20" s="297">
        <f t="shared" si="12"/>
        <v>0</v>
      </c>
    </row>
    <row r="21" spans="2:19" ht="12.75">
      <c r="B21" s="23"/>
      <c r="C21" s="167" t="s">
        <v>237</v>
      </c>
      <c r="D21" s="437" t="s">
        <v>122</v>
      </c>
      <c r="E21" s="438"/>
      <c r="F21" s="185">
        <f>SUM(F22:F22)</f>
        <v>405</v>
      </c>
      <c r="G21" s="186"/>
      <c r="H21" s="241">
        <f aca="true" t="shared" si="13" ref="H21:M21">SUM(H22:H22)</f>
        <v>779</v>
      </c>
      <c r="I21" s="242">
        <f t="shared" si="13"/>
        <v>0</v>
      </c>
      <c r="J21" s="192">
        <f t="shared" si="13"/>
        <v>3000</v>
      </c>
      <c r="K21" s="193">
        <f t="shared" si="13"/>
        <v>0</v>
      </c>
      <c r="L21" s="85">
        <f t="shared" si="13"/>
        <v>1000</v>
      </c>
      <c r="M21" s="83">
        <f t="shared" si="13"/>
        <v>0</v>
      </c>
      <c r="N21" s="324">
        <f aca="true" t="shared" si="14" ref="N21:S21">SUM(N22:N22)</f>
        <v>3000</v>
      </c>
      <c r="O21" s="325">
        <f t="shared" si="14"/>
        <v>0</v>
      </c>
      <c r="P21" s="85">
        <f t="shared" si="14"/>
        <v>2000</v>
      </c>
      <c r="Q21" s="25">
        <f t="shared" si="14"/>
        <v>0</v>
      </c>
      <c r="R21" s="25">
        <f t="shared" si="14"/>
        <v>2000</v>
      </c>
      <c r="S21" s="25">
        <f t="shared" si="14"/>
        <v>0</v>
      </c>
    </row>
    <row r="22" spans="2:19" ht="12.75">
      <c r="B22" s="8"/>
      <c r="C22" s="29"/>
      <c r="D22" s="8" t="s">
        <v>21</v>
      </c>
      <c r="E22" s="27" t="s">
        <v>24</v>
      </c>
      <c r="F22" s="187">
        <v>405</v>
      </c>
      <c r="G22" s="188"/>
      <c r="H22" s="243">
        <v>779</v>
      </c>
      <c r="I22" s="244"/>
      <c r="J22" s="194">
        <v>3000</v>
      </c>
      <c r="K22" s="195"/>
      <c r="L22" s="86">
        <v>1000</v>
      </c>
      <c r="M22" s="84"/>
      <c r="N22" s="326">
        <v>3000</v>
      </c>
      <c r="O22" s="327"/>
      <c r="P22" s="86">
        <v>2000</v>
      </c>
      <c r="Q22" s="28"/>
      <c r="R22" s="28">
        <v>2000</v>
      </c>
      <c r="S22" s="28"/>
    </row>
    <row r="23" spans="2:19" ht="12.75">
      <c r="B23" s="23"/>
      <c r="C23" s="167" t="s">
        <v>237</v>
      </c>
      <c r="D23" s="437" t="s">
        <v>123</v>
      </c>
      <c r="E23" s="438"/>
      <c r="F23" s="185">
        <f aca="true" t="shared" si="15" ref="F23:S23">SUM(F24:F24)</f>
        <v>638.28</v>
      </c>
      <c r="G23" s="186"/>
      <c r="H23" s="245">
        <f>SUM(H24:H24)</f>
        <v>5236</v>
      </c>
      <c r="I23" s="242">
        <f>SUM(I24:I24)</f>
        <v>0</v>
      </c>
      <c r="J23" s="248">
        <f>SUM(J24:J24)</f>
        <v>3500</v>
      </c>
      <c r="K23" s="193">
        <f t="shared" si="15"/>
        <v>0</v>
      </c>
      <c r="L23" s="85">
        <f>SUM(L24:L24)</f>
        <v>3300</v>
      </c>
      <c r="M23" s="85">
        <f>SUM(M24:M24)</f>
        <v>0</v>
      </c>
      <c r="N23" s="328">
        <f>SUM(N24:N24)</f>
        <v>3500</v>
      </c>
      <c r="O23" s="325">
        <f t="shared" si="15"/>
        <v>0</v>
      </c>
      <c r="P23" s="85">
        <f t="shared" si="15"/>
        <v>1000</v>
      </c>
      <c r="Q23" s="25">
        <f t="shared" si="15"/>
        <v>0</v>
      </c>
      <c r="R23" s="25">
        <f t="shared" si="15"/>
        <v>1000</v>
      </c>
      <c r="S23" s="25">
        <f t="shared" si="15"/>
        <v>0</v>
      </c>
    </row>
    <row r="24" spans="2:19" ht="12.75">
      <c r="B24" s="8"/>
      <c r="C24" s="29"/>
      <c r="D24" s="8" t="s">
        <v>21</v>
      </c>
      <c r="E24" s="27" t="s">
        <v>24</v>
      </c>
      <c r="F24" s="187">
        <v>638.28</v>
      </c>
      <c r="G24" s="188"/>
      <c r="H24" s="243">
        <v>5236</v>
      </c>
      <c r="I24" s="244"/>
      <c r="J24" s="194">
        <v>3500</v>
      </c>
      <c r="K24" s="195"/>
      <c r="L24" s="86">
        <v>3300</v>
      </c>
      <c r="M24" s="84"/>
      <c r="N24" s="326">
        <v>3500</v>
      </c>
      <c r="O24" s="327"/>
      <c r="P24" s="86">
        <v>1000</v>
      </c>
      <c r="Q24" s="28"/>
      <c r="R24" s="28">
        <v>1000</v>
      </c>
      <c r="S24" s="28"/>
    </row>
    <row r="25" spans="2:19" ht="12.75">
      <c r="B25" s="23"/>
      <c r="C25" s="167" t="s">
        <v>237</v>
      </c>
      <c r="D25" s="437" t="s">
        <v>228</v>
      </c>
      <c r="E25" s="438"/>
      <c r="F25" s="185">
        <f aca="true" t="shared" si="16" ref="F25:S25">SUM(F26:F26)</f>
        <v>0</v>
      </c>
      <c r="G25" s="186"/>
      <c r="H25" s="241">
        <f>SUM(H26:H26)</f>
        <v>0</v>
      </c>
      <c r="I25" s="242">
        <f>SUM(I26:I26)</f>
        <v>0</v>
      </c>
      <c r="J25" s="192">
        <f t="shared" si="16"/>
        <v>1000</v>
      </c>
      <c r="K25" s="193">
        <f t="shared" si="16"/>
        <v>0</v>
      </c>
      <c r="L25" s="85">
        <f t="shared" si="16"/>
        <v>180</v>
      </c>
      <c r="M25" s="83">
        <f t="shared" si="16"/>
        <v>0</v>
      </c>
      <c r="N25" s="324">
        <f t="shared" si="16"/>
        <v>1000</v>
      </c>
      <c r="O25" s="325">
        <f t="shared" si="16"/>
        <v>0</v>
      </c>
      <c r="P25" s="85">
        <f t="shared" si="16"/>
        <v>300</v>
      </c>
      <c r="Q25" s="25">
        <f t="shared" si="16"/>
        <v>0</v>
      </c>
      <c r="R25" s="25">
        <f t="shared" si="16"/>
        <v>300</v>
      </c>
      <c r="S25" s="25">
        <f t="shared" si="16"/>
        <v>0</v>
      </c>
    </row>
    <row r="26" spans="2:19" ht="12.75">
      <c r="B26" s="8"/>
      <c r="C26" s="29"/>
      <c r="D26" s="8" t="s">
        <v>21</v>
      </c>
      <c r="E26" s="27" t="s">
        <v>24</v>
      </c>
      <c r="F26" s="187"/>
      <c r="G26" s="188"/>
      <c r="H26" s="243">
        <v>0</v>
      </c>
      <c r="I26" s="244"/>
      <c r="J26" s="194">
        <v>1000</v>
      </c>
      <c r="K26" s="195"/>
      <c r="L26" s="86">
        <v>180</v>
      </c>
      <c r="M26" s="84"/>
      <c r="N26" s="326">
        <v>1000</v>
      </c>
      <c r="O26" s="327"/>
      <c r="P26" s="86">
        <v>300</v>
      </c>
      <c r="Q26" s="28"/>
      <c r="R26" s="28">
        <v>300</v>
      </c>
      <c r="S26" s="28"/>
    </row>
    <row r="27" spans="2:19" ht="12.75">
      <c r="B27" s="270">
        <v>3</v>
      </c>
      <c r="C27" s="422" t="s">
        <v>151</v>
      </c>
      <c r="D27" s="423"/>
      <c r="E27" s="424"/>
      <c r="F27" s="289">
        <f aca="true" t="shared" si="17" ref="F27:S28">SUM(F28:F28)</f>
        <v>4271.4</v>
      </c>
      <c r="G27" s="290"/>
      <c r="H27" s="291">
        <f>SUM(H28:H28)</f>
        <v>6002</v>
      </c>
      <c r="I27" s="292">
        <f>SUM(I28:I28)</f>
        <v>0</v>
      </c>
      <c r="J27" s="293">
        <f t="shared" si="17"/>
        <v>6000</v>
      </c>
      <c r="K27" s="294">
        <f t="shared" si="17"/>
        <v>0</v>
      </c>
      <c r="L27" s="295">
        <f t="shared" si="17"/>
        <v>6000</v>
      </c>
      <c r="M27" s="296">
        <f t="shared" si="17"/>
        <v>0</v>
      </c>
      <c r="N27" s="322">
        <f t="shared" si="17"/>
        <v>8000</v>
      </c>
      <c r="O27" s="323">
        <f t="shared" si="17"/>
        <v>0</v>
      </c>
      <c r="P27" s="295">
        <f t="shared" si="17"/>
        <v>3000</v>
      </c>
      <c r="Q27" s="297">
        <f t="shared" si="17"/>
        <v>0</v>
      </c>
      <c r="R27" s="297">
        <f t="shared" si="17"/>
        <v>3000</v>
      </c>
      <c r="S27" s="297">
        <f t="shared" si="17"/>
        <v>0</v>
      </c>
    </row>
    <row r="28" spans="2:19" ht="12.75">
      <c r="B28" s="23"/>
      <c r="C28" s="24" t="s">
        <v>124</v>
      </c>
      <c r="D28" s="437" t="s">
        <v>125</v>
      </c>
      <c r="E28" s="438"/>
      <c r="F28" s="185">
        <f t="shared" si="17"/>
        <v>4271.4</v>
      </c>
      <c r="G28" s="186"/>
      <c r="H28" s="241">
        <f>SUM(H29:H29)</f>
        <v>6002</v>
      </c>
      <c r="I28" s="242">
        <f>SUM(I29:I29)</f>
        <v>0</v>
      </c>
      <c r="J28" s="192">
        <f t="shared" si="17"/>
        <v>6000</v>
      </c>
      <c r="K28" s="193">
        <f t="shared" si="17"/>
        <v>0</v>
      </c>
      <c r="L28" s="85">
        <f t="shared" si="17"/>
        <v>6000</v>
      </c>
      <c r="M28" s="83">
        <f t="shared" si="17"/>
        <v>0</v>
      </c>
      <c r="N28" s="324">
        <f t="shared" si="17"/>
        <v>8000</v>
      </c>
      <c r="O28" s="325">
        <f t="shared" si="17"/>
        <v>0</v>
      </c>
      <c r="P28" s="85">
        <f t="shared" si="17"/>
        <v>3000</v>
      </c>
      <c r="Q28" s="25">
        <f t="shared" si="17"/>
        <v>0</v>
      </c>
      <c r="R28" s="25">
        <f t="shared" si="17"/>
        <v>3000</v>
      </c>
      <c r="S28" s="25">
        <f t="shared" si="17"/>
        <v>0</v>
      </c>
    </row>
    <row r="29" spans="2:19" ht="12.75">
      <c r="B29" s="8"/>
      <c r="C29" s="29"/>
      <c r="D29" s="8" t="s">
        <v>21</v>
      </c>
      <c r="E29" s="27" t="s">
        <v>24</v>
      </c>
      <c r="F29" s="187">
        <v>4271.4</v>
      </c>
      <c r="G29" s="188"/>
      <c r="H29" s="243">
        <v>6002</v>
      </c>
      <c r="I29" s="244"/>
      <c r="J29" s="194">
        <v>6000</v>
      </c>
      <c r="K29" s="195"/>
      <c r="L29" s="86">
        <v>6000</v>
      </c>
      <c r="M29" s="84"/>
      <c r="N29" s="326">
        <v>8000</v>
      </c>
      <c r="O29" s="327"/>
      <c r="P29" s="86">
        <v>3000</v>
      </c>
      <c r="Q29" s="28"/>
      <c r="R29" s="28">
        <v>3000</v>
      </c>
      <c r="S29" s="28"/>
    </row>
    <row r="30" spans="2:19" ht="12.75">
      <c r="B30" s="270">
        <v>4</v>
      </c>
      <c r="C30" s="422" t="s">
        <v>174</v>
      </c>
      <c r="D30" s="423"/>
      <c r="E30" s="424"/>
      <c r="F30" s="289">
        <f aca="true" t="shared" si="18" ref="F30:S31">SUM(F31:F31)</f>
        <v>1432.69</v>
      </c>
      <c r="G30" s="290"/>
      <c r="H30" s="291">
        <f>SUM(H31:H31)</f>
        <v>4020</v>
      </c>
      <c r="I30" s="292">
        <f>SUM(I31:I31)</f>
        <v>0</v>
      </c>
      <c r="J30" s="293">
        <f t="shared" si="18"/>
        <v>4000</v>
      </c>
      <c r="K30" s="294">
        <f t="shared" si="18"/>
        <v>0</v>
      </c>
      <c r="L30" s="295">
        <f t="shared" si="18"/>
        <v>4000</v>
      </c>
      <c r="M30" s="296">
        <f t="shared" si="18"/>
        <v>0</v>
      </c>
      <c r="N30" s="322">
        <f t="shared" si="18"/>
        <v>4000</v>
      </c>
      <c r="O30" s="323">
        <f t="shared" si="18"/>
        <v>0</v>
      </c>
      <c r="P30" s="295">
        <f t="shared" si="18"/>
        <v>1500</v>
      </c>
      <c r="Q30" s="297">
        <f t="shared" si="18"/>
        <v>0</v>
      </c>
      <c r="R30" s="297">
        <f t="shared" si="18"/>
        <v>1500</v>
      </c>
      <c r="S30" s="297">
        <f t="shared" si="18"/>
        <v>0</v>
      </c>
    </row>
    <row r="31" spans="2:19" ht="12.75">
      <c r="B31" s="23"/>
      <c r="C31" s="167" t="s">
        <v>237</v>
      </c>
      <c r="D31" s="439" t="s">
        <v>236</v>
      </c>
      <c r="E31" s="438"/>
      <c r="F31" s="185">
        <f t="shared" si="18"/>
        <v>1432.69</v>
      </c>
      <c r="G31" s="186"/>
      <c r="H31" s="241">
        <f>SUM(H32:H32)</f>
        <v>4020</v>
      </c>
      <c r="I31" s="242">
        <f>SUM(I32:I32)</f>
        <v>0</v>
      </c>
      <c r="J31" s="192">
        <f t="shared" si="18"/>
        <v>4000</v>
      </c>
      <c r="K31" s="193">
        <f t="shared" si="18"/>
        <v>0</v>
      </c>
      <c r="L31" s="85">
        <f t="shared" si="18"/>
        <v>4000</v>
      </c>
      <c r="M31" s="83">
        <f t="shared" si="18"/>
        <v>0</v>
      </c>
      <c r="N31" s="324">
        <f t="shared" si="18"/>
        <v>4000</v>
      </c>
      <c r="O31" s="325">
        <f t="shared" si="18"/>
        <v>0</v>
      </c>
      <c r="P31" s="85">
        <f t="shared" si="18"/>
        <v>1500</v>
      </c>
      <c r="Q31" s="25">
        <f t="shared" si="18"/>
        <v>0</v>
      </c>
      <c r="R31" s="25">
        <f t="shared" si="18"/>
        <v>1500</v>
      </c>
      <c r="S31" s="25">
        <f t="shared" si="18"/>
        <v>0</v>
      </c>
    </row>
    <row r="32" spans="2:19" ht="12.75">
      <c r="B32" s="8"/>
      <c r="C32" s="29"/>
      <c r="D32" s="8" t="s">
        <v>21</v>
      </c>
      <c r="E32" s="27" t="s">
        <v>24</v>
      </c>
      <c r="F32" s="187">
        <v>1432.69</v>
      </c>
      <c r="G32" s="188"/>
      <c r="H32" s="243">
        <v>4020</v>
      </c>
      <c r="I32" s="244"/>
      <c r="J32" s="194">
        <v>4000</v>
      </c>
      <c r="K32" s="195"/>
      <c r="L32" s="86">
        <v>4000</v>
      </c>
      <c r="M32" s="84"/>
      <c r="N32" s="326">
        <v>4000</v>
      </c>
      <c r="O32" s="327"/>
      <c r="P32" s="86">
        <v>1500</v>
      </c>
      <c r="Q32" s="28"/>
      <c r="R32" s="28">
        <v>1500</v>
      </c>
      <c r="S32" s="28"/>
    </row>
    <row r="33" spans="2:19" ht="12.75">
      <c r="B33" s="270">
        <v>5</v>
      </c>
      <c r="C33" s="422" t="s">
        <v>175</v>
      </c>
      <c r="D33" s="423"/>
      <c r="E33" s="424"/>
      <c r="F33" s="289">
        <f>SUM(F34)</f>
        <v>887</v>
      </c>
      <c r="G33" s="290"/>
      <c r="H33" s="291">
        <f aca="true" t="shared" si="19" ref="H33:M33">SUM(H34)</f>
        <v>1334</v>
      </c>
      <c r="I33" s="292">
        <f t="shared" si="19"/>
        <v>0</v>
      </c>
      <c r="J33" s="293">
        <f t="shared" si="19"/>
        <v>2000</v>
      </c>
      <c r="K33" s="294">
        <f t="shared" si="19"/>
        <v>0</v>
      </c>
      <c r="L33" s="295">
        <f t="shared" si="19"/>
        <v>1500</v>
      </c>
      <c r="M33" s="296">
        <f t="shared" si="19"/>
        <v>0</v>
      </c>
      <c r="N33" s="322">
        <f aca="true" t="shared" si="20" ref="N33:S33">SUM(N34)</f>
        <v>2500</v>
      </c>
      <c r="O33" s="323">
        <f t="shared" si="20"/>
        <v>0</v>
      </c>
      <c r="P33" s="295">
        <f t="shared" si="20"/>
        <v>2000</v>
      </c>
      <c r="Q33" s="297">
        <f t="shared" si="20"/>
        <v>0</v>
      </c>
      <c r="R33" s="297">
        <f t="shared" si="20"/>
        <v>2000</v>
      </c>
      <c r="S33" s="297">
        <f t="shared" si="20"/>
        <v>0</v>
      </c>
    </row>
    <row r="34" spans="2:19" ht="12.75">
      <c r="B34" s="23"/>
      <c r="C34" s="24" t="s">
        <v>126</v>
      </c>
      <c r="D34" s="437" t="s">
        <v>127</v>
      </c>
      <c r="E34" s="438"/>
      <c r="F34" s="185">
        <f aca="true" t="shared" si="21" ref="F34:S34">SUM(F35)</f>
        <v>887</v>
      </c>
      <c r="G34" s="186"/>
      <c r="H34" s="241">
        <f>SUM(H35)</f>
        <v>1334</v>
      </c>
      <c r="I34" s="242">
        <f>SUM(I35)</f>
        <v>0</v>
      </c>
      <c r="J34" s="192">
        <f t="shared" si="21"/>
        <v>2000</v>
      </c>
      <c r="K34" s="193">
        <f t="shared" si="21"/>
        <v>0</v>
      </c>
      <c r="L34" s="85">
        <f t="shared" si="21"/>
        <v>1500</v>
      </c>
      <c r="M34" s="83">
        <f t="shared" si="21"/>
        <v>0</v>
      </c>
      <c r="N34" s="324">
        <f t="shared" si="21"/>
        <v>2500</v>
      </c>
      <c r="O34" s="325">
        <f t="shared" si="21"/>
        <v>0</v>
      </c>
      <c r="P34" s="85">
        <f t="shared" si="21"/>
        <v>2000</v>
      </c>
      <c r="Q34" s="25">
        <f t="shared" si="21"/>
        <v>0</v>
      </c>
      <c r="R34" s="25">
        <f t="shared" si="21"/>
        <v>2000</v>
      </c>
      <c r="S34" s="25">
        <f t="shared" si="21"/>
        <v>0</v>
      </c>
    </row>
    <row r="35" spans="2:19" ht="13.5" thickBot="1">
      <c r="B35" s="8"/>
      <c r="C35" s="29"/>
      <c r="D35" s="8" t="s">
        <v>21</v>
      </c>
      <c r="E35" s="27" t="s">
        <v>24</v>
      </c>
      <c r="F35" s="190">
        <v>887</v>
      </c>
      <c r="G35" s="191"/>
      <c r="H35" s="246">
        <v>1334</v>
      </c>
      <c r="I35" s="247"/>
      <c r="J35" s="196">
        <v>2000</v>
      </c>
      <c r="K35" s="197"/>
      <c r="L35" s="86">
        <v>1500</v>
      </c>
      <c r="M35" s="84"/>
      <c r="N35" s="329">
        <v>2500</v>
      </c>
      <c r="O35" s="330"/>
      <c r="P35" s="86">
        <v>2000</v>
      </c>
      <c r="Q35" s="28"/>
      <c r="R35" s="28">
        <v>2000</v>
      </c>
      <c r="S35" s="28"/>
    </row>
    <row r="36" spans="6:15" ht="34.5">
      <c r="F36" s="149"/>
      <c r="G36" s="117"/>
      <c r="H36" s="148"/>
      <c r="I36" s="1"/>
      <c r="J36" s="150"/>
      <c r="K36" s="1"/>
      <c r="L36" s="150"/>
      <c r="M36" s="1"/>
      <c r="N36" s="151"/>
      <c r="O36" s="1"/>
    </row>
    <row r="37" spans="6:15" ht="12.75">
      <c r="F37" s="117"/>
      <c r="G37" s="117"/>
      <c r="H37" s="117"/>
      <c r="I37" s="1"/>
      <c r="J37" s="1"/>
      <c r="K37" s="1"/>
      <c r="L37" s="1"/>
      <c r="M37" s="1"/>
      <c r="N37" s="1"/>
      <c r="O37" s="1"/>
    </row>
    <row r="38" spans="6:15" ht="12.75"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sheetProtection/>
  <mergeCells count="27">
    <mergeCell ref="D31:E31"/>
    <mergeCell ref="C33:E33"/>
    <mergeCell ref="D34:E34"/>
    <mergeCell ref="D21:E21"/>
    <mergeCell ref="D23:E23"/>
    <mergeCell ref="D25:E25"/>
    <mergeCell ref="C27:E27"/>
    <mergeCell ref="D28:E28"/>
    <mergeCell ref="C30:E30"/>
    <mergeCell ref="L3:M3"/>
    <mergeCell ref="N3:O3"/>
    <mergeCell ref="D13:E13"/>
    <mergeCell ref="D17:E17"/>
    <mergeCell ref="C6:E6"/>
    <mergeCell ref="D7:E7"/>
    <mergeCell ref="D11:E11"/>
    <mergeCell ref="J3:K3"/>
    <mergeCell ref="C20:E20"/>
    <mergeCell ref="R3:S3"/>
    <mergeCell ref="B5:E5"/>
    <mergeCell ref="B2:E2"/>
    <mergeCell ref="B3:B4"/>
    <mergeCell ref="C3:D4"/>
    <mergeCell ref="E3:E4"/>
    <mergeCell ref="F3:G3"/>
    <mergeCell ref="H3:I3"/>
    <mergeCell ref="P3:Q3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4"/>
  <sheetViews>
    <sheetView showGridLines="0" showZeros="0" zoomScale="110" zoomScaleNormal="110" zoomScalePageLayoutView="0" workbookViewId="0" topLeftCell="A1">
      <selection activeCell="T31" sqref="T31"/>
    </sheetView>
  </sheetViews>
  <sheetFormatPr defaultColWidth="9.140625" defaultRowHeight="12.75"/>
  <cols>
    <col min="1" max="1" width="3.140625" style="0" customWidth="1"/>
    <col min="2" max="2" width="2.8515625" style="0" customWidth="1"/>
    <col min="3" max="4" width="10.7109375" style="0" customWidth="1"/>
    <col min="5" max="5" width="34.28125" style="0" customWidth="1"/>
    <col min="6" max="6" width="12.28125" style="0" customWidth="1"/>
    <col min="7" max="7" width="10.7109375" style="0" customWidth="1"/>
    <col min="8" max="8" width="12.0039062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3.28125" style="0" customWidth="1"/>
    <col min="13" max="13" width="10.7109375" style="0" customWidth="1"/>
    <col min="14" max="14" width="12.00390625" style="0" customWidth="1"/>
    <col min="15" max="15" width="10.7109375" style="0" customWidth="1"/>
    <col min="16" max="16" width="11.7109375" style="0" customWidth="1"/>
    <col min="17" max="17" width="10.7109375" style="0" customWidth="1"/>
    <col min="18" max="18" width="13.421875" style="0" customWidth="1"/>
    <col min="19" max="19" width="10.7109375" style="0" customWidth="1"/>
  </cols>
  <sheetData>
    <row r="2" spans="2:19" ht="13.5" thickBot="1">
      <c r="B2" s="428" t="s">
        <v>133</v>
      </c>
      <c r="C2" s="429"/>
      <c r="D2" s="429"/>
      <c r="E2" s="42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ht="12.75">
      <c r="B3" s="440" t="s">
        <v>158</v>
      </c>
      <c r="C3" s="442" t="s">
        <v>159</v>
      </c>
      <c r="D3" s="443"/>
      <c r="E3" s="446" t="s">
        <v>160</v>
      </c>
      <c r="F3" s="448" t="s">
        <v>281</v>
      </c>
      <c r="G3" s="450"/>
      <c r="H3" s="448" t="s">
        <v>308</v>
      </c>
      <c r="I3" s="450"/>
      <c r="J3" s="448" t="s">
        <v>309</v>
      </c>
      <c r="K3" s="450"/>
      <c r="L3" s="448" t="s">
        <v>310</v>
      </c>
      <c r="M3" s="453"/>
      <c r="N3" s="401" t="s">
        <v>272</v>
      </c>
      <c r="O3" s="402"/>
      <c r="P3" s="454" t="s">
        <v>282</v>
      </c>
      <c r="Q3" s="449"/>
      <c r="R3" s="448" t="s">
        <v>311</v>
      </c>
      <c r="S3" s="449"/>
    </row>
    <row r="4" spans="2:19" ht="25.5">
      <c r="B4" s="441"/>
      <c r="C4" s="444"/>
      <c r="D4" s="445"/>
      <c r="E4" s="447"/>
      <c r="F4" s="355" t="s">
        <v>2</v>
      </c>
      <c r="G4" s="355" t="s">
        <v>1</v>
      </c>
      <c r="H4" s="356" t="s">
        <v>2</v>
      </c>
      <c r="I4" s="356" t="s">
        <v>1</v>
      </c>
      <c r="J4" s="356" t="s">
        <v>2</v>
      </c>
      <c r="K4" s="356" t="s">
        <v>1</v>
      </c>
      <c r="L4" s="355" t="s">
        <v>2</v>
      </c>
      <c r="M4" s="357" t="s">
        <v>1</v>
      </c>
      <c r="N4" s="331" t="s">
        <v>2</v>
      </c>
      <c r="O4" s="332" t="s">
        <v>1</v>
      </c>
      <c r="P4" s="358" t="s">
        <v>2</v>
      </c>
      <c r="Q4" s="355" t="s">
        <v>1</v>
      </c>
      <c r="R4" s="355" t="s">
        <v>2</v>
      </c>
      <c r="S4" s="355" t="s">
        <v>1</v>
      </c>
    </row>
    <row r="5" spans="2:19" ht="12.75">
      <c r="B5" s="425" t="s">
        <v>195</v>
      </c>
      <c r="C5" s="451"/>
      <c r="D5" s="451"/>
      <c r="E5" s="452"/>
      <c r="F5" s="288">
        <f>F6+F15+F25+F32</f>
        <v>1674211</v>
      </c>
      <c r="G5" s="287">
        <f>G6+G15+G25+G32</f>
        <v>3720</v>
      </c>
      <c r="H5" s="249">
        <f>H6+H15+H26+H33</f>
        <v>1613464</v>
      </c>
      <c r="I5" s="366">
        <f>I6+I15+I26+I33</f>
        <v>24000</v>
      </c>
      <c r="J5" s="298">
        <f>J6+J15+J25+J32</f>
        <v>1992564</v>
      </c>
      <c r="K5" s="298">
        <f>K6+K15+K25+K32</f>
        <v>0</v>
      </c>
      <c r="L5" s="286">
        <f aca="true" t="shared" si="0" ref="L5:S5">L6+L15+L25+L32</f>
        <v>2010811</v>
      </c>
      <c r="M5" s="287">
        <f t="shared" si="0"/>
        <v>23980</v>
      </c>
      <c r="N5" s="370">
        <f t="shared" si="0"/>
        <v>2025526</v>
      </c>
      <c r="O5" s="371">
        <f t="shared" si="0"/>
        <v>0</v>
      </c>
      <c r="P5" s="286">
        <f t="shared" si="0"/>
        <v>1284700</v>
      </c>
      <c r="Q5" s="288">
        <f t="shared" si="0"/>
        <v>0</v>
      </c>
      <c r="R5" s="288">
        <f t="shared" si="0"/>
        <v>1284700</v>
      </c>
      <c r="S5" s="288">
        <f t="shared" si="0"/>
        <v>0</v>
      </c>
    </row>
    <row r="6" spans="2:19" ht="12.75">
      <c r="B6" s="45">
        <v>1</v>
      </c>
      <c r="C6" s="299" t="s">
        <v>12</v>
      </c>
      <c r="D6" s="299"/>
      <c r="E6" s="299"/>
      <c r="F6" s="297">
        <f aca="true" t="shared" si="1" ref="F6:S6">F7</f>
        <v>1298685</v>
      </c>
      <c r="G6" s="296">
        <f t="shared" si="1"/>
        <v>3720</v>
      </c>
      <c r="H6" s="300">
        <f t="shared" si="1"/>
        <v>1261000</v>
      </c>
      <c r="I6" s="367">
        <f t="shared" si="1"/>
        <v>24000</v>
      </c>
      <c r="J6" s="301">
        <f t="shared" si="1"/>
        <v>1491500</v>
      </c>
      <c r="K6" s="301">
        <f t="shared" si="1"/>
        <v>0</v>
      </c>
      <c r="L6" s="295">
        <f t="shared" si="1"/>
        <v>1433172</v>
      </c>
      <c r="M6" s="296">
        <f t="shared" si="1"/>
        <v>3980</v>
      </c>
      <c r="N6" s="359">
        <f t="shared" si="1"/>
        <v>1423000</v>
      </c>
      <c r="O6" s="360">
        <f t="shared" si="1"/>
        <v>0</v>
      </c>
      <c r="P6" s="295">
        <f t="shared" si="1"/>
        <v>1011000</v>
      </c>
      <c r="Q6" s="297">
        <f t="shared" si="1"/>
        <v>0</v>
      </c>
      <c r="R6" s="297">
        <f t="shared" si="1"/>
        <v>1011000</v>
      </c>
      <c r="S6" s="297">
        <f t="shared" si="1"/>
        <v>0</v>
      </c>
    </row>
    <row r="7" spans="2:19" ht="12.75">
      <c r="B7" s="23"/>
      <c r="C7" s="24" t="s">
        <v>17</v>
      </c>
      <c r="D7" s="434" t="s">
        <v>12</v>
      </c>
      <c r="E7" s="435"/>
      <c r="F7" s="105">
        <f aca="true" t="shared" si="2" ref="F7:K7">SUM(F8:F14)</f>
        <v>1298685</v>
      </c>
      <c r="G7" s="83">
        <f t="shared" si="2"/>
        <v>3720</v>
      </c>
      <c r="H7" s="189">
        <f t="shared" si="2"/>
        <v>1261000</v>
      </c>
      <c r="I7" s="218">
        <f t="shared" si="2"/>
        <v>24000</v>
      </c>
      <c r="J7" s="180">
        <f t="shared" si="2"/>
        <v>1491500</v>
      </c>
      <c r="K7" s="180">
        <f t="shared" si="2"/>
        <v>0</v>
      </c>
      <c r="L7" s="85">
        <f aca="true" t="shared" si="3" ref="L7:S7">SUM(L8:L14)</f>
        <v>1433172</v>
      </c>
      <c r="M7" s="83">
        <f t="shared" si="3"/>
        <v>3980</v>
      </c>
      <c r="N7" s="361">
        <f>SUM(N8:N14)</f>
        <v>1423000</v>
      </c>
      <c r="O7" s="362">
        <f t="shared" si="3"/>
        <v>0</v>
      </c>
      <c r="P7" s="85">
        <f t="shared" si="3"/>
        <v>1011000</v>
      </c>
      <c r="Q7" s="25">
        <f t="shared" si="3"/>
        <v>0</v>
      </c>
      <c r="R7" s="25">
        <f t="shared" si="3"/>
        <v>1011000</v>
      </c>
      <c r="S7" s="25">
        <f t="shared" si="3"/>
        <v>0</v>
      </c>
    </row>
    <row r="8" spans="2:19" ht="12.75">
      <c r="B8" s="12"/>
      <c r="C8" s="30"/>
      <c r="D8" s="8" t="s">
        <v>19</v>
      </c>
      <c r="E8" s="27" t="s">
        <v>6</v>
      </c>
      <c r="F8" s="28">
        <v>788414</v>
      </c>
      <c r="G8" s="84"/>
      <c r="H8" s="202">
        <v>750000</v>
      </c>
      <c r="I8" s="219"/>
      <c r="J8" s="181">
        <v>875000</v>
      </c>
      <c r="K8" s="181"/>
      <c r="L8" s="86">
        <v>888829</v>
      </c>
      <c r="M8" s="84"/>
      <c r="N8" s="363">
        <v>900000</v>
      </c>
      <c r="O8" s="364"/>
      <c r="P8" s="86">
        <v>630000</v>
      </c>
      <c r="Q8" s="28"/>
      <c r="R8" s="28">
        <v>630000</v>
      </c>
      <c r="S8" s="28"/>
    </row>
    <row r="9" spans="2:19" ht="12.75">
      <c r="B9" s="12"/>
      <c r="C9" s="30"/>
      <c r="D9" s="8" t="s">
        <v>20</v>
      </c>
      <c r="E9" s="27" t="s">
        <v>23</v>
      </c>
      <c r="F9" s="28">
        <v>286698</v>
      </c>
      <c r="G9" s="84"/>
      <c r="H9" s="202">
        <v>275000</v>
      </c>
      <c r="I9" s="219"/>
      <c r="J9" s="181">
        <v>302500</v>
      </c>
      <c r="K9" s="181"/>
      <c r="L9" s="86">
        <v>295154</v>
      </c>
      <c r="M9" s="84"/>
      <c r="N9" s="363">
        <v>300000</v>
      </c>
      <c r="O9" s="364"/>
      <c r="P9" s="86">
        <v>210000</v>
      </c>
      <c r="Q9" s="28"/>
      <c r="R9" s="28">
        <v>210000</v>
      </c>
      <c r="S9" s="28"/>
    </row>
    <row r="10" spans="2:19" ht="12.75">
      <c r="B10" s="12"/>
      <c r="C10" s="30"/>
      <c r="D10" s="8" t="s">
        <v>21</v>
      </c>
      <c r="E10" s="27" t="s">
        <v>24</v>
      </c>
      <c r="F10" s="28">
        <v>218338</v>
      </c>
      <c r="G10" s="84"/>
      <c r="H10" s="202">
        <v>235000</v>
      </c>
      <c r="I10" s="219"/>
      <c r="J10" s="181">
        <v>280000</v>
      </c>
      <c r="K10" s="181"/>
      <c r="L10" s="86">
        <v>196156</v>
      </c>
      <c r="M10" s="84"/>
      <c r="N10" s="363">
        <v>200000</v>
      </c>
      <c r="O10" s="364"/>
      <c r="P10" s="86">
        <v>170000</v>
      </c>
      <c r="Q10" s="28"/>
      <c r="R10" s="28">
        <v>170000</v>
      </c>
      <c r="S10" s="28"/>
    </row>
    <row r="11" spans="2:19" ht="12.75">
      <c r="B11" s="12"/>
      <c r="C11" s="30"/>
      <c r="D11" s="8" t="s">
        <v>21</v>
      </c>
      <c r="E11" s="27" t="s">
        <v>83</v>
      </c>
      <c r="F11" s="28"/>
      <c r="G11" s="84"/>
      <c r="H11" s="202"/>
      <c r="I11" s="219"/>
      <c r="J11" s="181">
        <v>31000</v>
      </c>
      <c r="K11" s="181"/>
      <c r="L11" s="86">
        <v>50000</v>
      </c>
      <c r="M11" s="84"/>
      <c r="N11" s="363">
        <v>20000</v>
      </c>
      <c r="O11" s="364"/>
      <c r="P11" s="86"/>
      <c r="Q11" s="28"/>
      <c r="R11" s="28"/>
      <c r="S11" s="28"/>
    </row>
    <row r="12" spans="2:19" ht="12.75">
      <c r="B12" s="12"/>
      <c r="C12" s="30"/>
      <c r="D12" s="8" t="s">
        <v>22</v>
      </c>
      <c r="E12" s="27" t="s">
        <v>28</v>
      </c>
      <c r="F12" s="28">
        <v>4671</v>
      </c>
      <c r="G12" s="84"/>
      <c r="H12" s="202">
        <v>1000</v>
      </c>
      <c r="I12" s="219"/>
      <c r="J12" s="181">
        <v>3000</v>
      </c>
      <c r="K12" s="181"/>
      <c r="L12" s="86">
        <v>3000</v>
      </c>
      <c r="M12" s="84"/>
      <c r="N12" s="363">
        <v>3000</v>
      </c>
      <c r="O12" s="364"/>
      <c r="P12" s="86">
        <v>1000</v>
      </c>
      <c r="Q12" s="28"/>
      <c r="R12" s="28">
        <v>1000</v>
      </c>
      <c r="S12" s="28"/>
    </row>
    <row r="13" spans="2:19" ht="12.75">
      <c r="B13" s="12"/>
      <c r="C13" s="30"/>
      <c r="D13" s="8" t="s">
        <v>82</v>
      </c>
      <c r="E13" s="27" t="s">
        <v>1</v>
      </c>
      <c r="F13" s="28"/>
      <c r="G13" s="84">
        <v>3720</v>
      </c>
      <c r="H13" s="202"/>
      <c r="I13" s="219">
        <v>24000</v>
      </c>
      <c r="J13" s="181"/>
      <c r="K13" s="181"/>
      <c r="L13" s="86">
        <v>0</v>
      </c>
      <c r="M13" s="84">
        <v>3980</v>
      </c>
      <c r="N13" s="363"/>
      <c r="O13" s="364"/>
      <c r="P13" s="86"/>
      <c r="Q13" s="28"/>
      <c r="R13" s="28"/>
      <c r="S13" s="28"/>
    </row>
    <row r="14" spans="2:19" ht="12.75">
      <c r="B14" s="12"/>
      <c r="C14" s="30" t="s">
        <v>155</v>
      </c>
      <c r="D14" s="29"/>
      <c r="E14" s="27" t="s">
        <v>156</v>
      </c>
      <c r="F14" s="28">
        <v>564</v>
      </c>
      <c r="G14" s="84"/>
      <c r="H14" s="202"/>
      <c r="I14" s="219"/>
      <c r="J14" s="181"/>
      <c r="K14" s="181"/>
      <c r="L14" s="86">
        <v>33</v>
      </c>
      <c r="M14" s="84"/>
      <c r="N14" s="363"/>
      <c r="O14" s="364"/>
      <c r="P14" s="86"/>
      <c r="Q14" s="28"/>
      <c r="R14" s="28"/>
      <c r="S14" s="28"/>
    </row>
    <row r="15" spans="2:19" ht="12.75">
      <c r="B15" s="270">
        <v>2</v>
      </c>
      <c r="C15" s="422" t="s">
        <v>13</v>
      </c>
      <c r="D15" s="423"/>
      <c r="E15" s="424"/>
      <c r="F15" s="297">
        <f aca="true" t="shared" si="4" ref="F15:K15">F16+F22</f>
        <v>253786</v>
      </c>
      <c r="G15" s="296">
        <f t="shared" si="4"/>
        <v>0</v>
      </c>
      <c r="H15" s="300">
        <f t="shared" si="4"/>
        <v>239208</v>
      </c>
      <c r="I15" s="367">
        <f t="shared" si="4"/>
        <v>0</v>
      </c>
      <c r="J15" s="301">
        <f t="shared" si="4"/>
        <v>258688</v>
      </c>
      <c r="K15" s="301">
        <f t="shared" si="4"/>
        <v>0</v>
      </c>
      <c r="L15" s="295">
        <f aca="true" t="shared" si="5" ref="L15:S15">L16+L22</f>
        <v>314277</v>
      </c>
      <c r="M15" s="296">
        <f t="shared" si="5"/>
        <v>0</v>
      </c>
      <c r="N15" s="359">
        <f t="shared" si="5"/>
        <v>314960</v>
      </c>
      <c r="O15" s="360">
        <f t="shared" si="5"/>
        <v>0</v>
      </c>
      <c r="P15" s="295">
        <f t="shared" si="5"/>
        <v>190800</v>
      </c>
      <c r="Q15" s="297">
        <f t="shared" si="5"/>
        <v>0</v>
      </c>
      <c r="R15" s="297">
        <f t="shared" si="5"/>
        <v>190800</v>
      </c>
      <c r="S15" s="297">
        <f t="shared" si="5"/>
        <v>0</v>
      </c>
    </row>
    <row r="16" spans="2:19" ht="12.75">
      <c r="B16" s="23"/>
      <c r="C16" s="24" t="s">
        <v>14</v>
      </c>
      <c r="D16" s="434" t="s">
        <v>13</v>
      </c>
      <c r="E16" s="435"/>
      <c r="F16" s="25">
        <f aca="true" t="shared" si="6" ref="F16:K16">SUM(F17:F21)</f>
        <v>238724</v>
      </c>
      <c r="G16" s="83">
        <f t="shared" si="6"/>
        <v>0</v>
      </c>
      <c r="H16" s="189">
        <f t="shared" si="6"/>
        <v>224208</v>
      </c>
      <c r="I16" s="218">
        <f t="shared" si="6"/>
        <v>0</v>
      </c>
      <c r="J16" s="180">
        <f t="shared" si="6"/>
        <v>243688</v>
      </c>
      <c r="K16" s="180">
        <f t="shared" si="6"/>
        <v>0</v>
      </c>
      <c r="L16" s="85">
        <f aca="true" t="shared" si="7" ref="L16:S16">SUM(L17:L21)</f>
        <v>296248</v>
      </c>
      <c r="M16" s="83">
        <f t="shared" si="7"/>
        <v>0</v>
      </c>
      <c r="N16" s="361">
        <f t="shared" si="7"/>
        <v>299960</v>
      </c>
      <c r="O16" s="362">
        <f t="shared" si="7"/>
        <v>0</v>
      </c>
      <c r="P16" s="85">
        <f t="shared" si="7"/>
        <v>190800</v>
      </c>
      <c r="Q16" s="25">
        <f t="shared" si="7"/>
        <v>0</v>
      </c>
      <c r="R16" s="25">
        <f t="shared" si="7"/>
        <v>190800</v>
      </c>
      <c r="S16" s="25">
        <f t="shared" si="7"/>
        <v>0</v>
      </c>
    </row>
    <row r="17" spans="2:19" ht="12.75">
      <c r="B17" s="12"/>
      <c r="C17" s="30"/>
      <c r="D17" s="8" t="s">
        <v>19</v>
      </c>
      <c r="E17" s="27" t="s">
        <v>6</v>
      </c>
      <c r="F17" s="28">
        <v>147543</v>
      </c>
      <c r="G17" s="84"/>
      <c r="H17" s="202">
        <v>148640</v>
      </c>
      <c r="I17" s="219"/>
      <c r="J17" s="181">
        <v>154700</v>
      </c>
      <c r="K17" s="181"/>
      <c r="L17" s="86">
        <v>193000</v>
      </c>
      <c r="M17" s="84"/>
      <c r="N17" s="363">
        <v>195000</v>
      </c>
      <c r="O17" s="364"/>
      <c r="P17" s="86">
        <v>120000</v>
      </c>
      <c r="Q17" s="28"/>
      <c r="R17" s="28">
        <v>120000</v>
      </c>
      <c r="S17" s="28"/>
    </row>
    <row r="18" spans="2:19" ht="12.75">
      <c r="B18" s="12"/>
      <c r="C18" s="30"/>
      <c r="D18" s="8" t="s">
        <v>20</v>
      </c>
      <c r="E18" s="27" t="s">
        <v>23</v>
      </c>
      <c r="F18" s="28">
        <v>54509</v>
      </c>
      <c r="G18" s="84"/>
      <c r="H18" s="202">
        <v>53985</v>
      </c>
      <c r="I18" s="219"/>
      <c r="J18" s="181">
        <v>54500</v>
      </c>
      <c r="K18" s="181"/>
      <c r="L18" s="86">
        <v>68000</v>
      </c>
      <c r="M18" s="84"/>
      <c r="N18" s="363">
        <v>68000</v>
      </c>
      <c r="O18" s="364"/>
      <c r="P18" s="86">
        <v>45000</v>
      </c>
      <c r="Q18" s="28"/>
      <c r="R18" s="28">
        <v>45000</v>
      </c>
      <c r="S18" s="28"/>
    </row>
    <row r="19" spans="2:19" ht="12.75">
      <c r="B19" s="12"/>
      <c r="C19" s="30"/>
      <c r="D19" s="8" t="s">
        <v>21</v>
      </c>
      <c r="E19" s="27" t="s">
        <v>24</v>
      </c>
      <c r="F19" s="28">
        <v>33547</v>
      </c>
      <c r="G19" s="84"/>
      <c r="H19" s="202">
        <v>21083</v>
      </c>
      <c r="I19" s="219"/>
      <c r="J19" s="181">
        <v>34188</v>
      </c>
      <c r="K19" s="181"/>
      <c r="L19" s="86">
        <v>34748</v>
      </c>
      <c r="M19" s="84"/>
      <c r="N19" s="363">
        <v>36460</v>
      </c>
      <c r="O19" s="364"/>
      <c r="P19" s="86">
        <v>25500</v>
      </c>
      <c r="Q19" s="28"/>
      <c r="R19" s="28">
        <v>25500</v>
      </c>
      <c r="S19" s="28"/>
    </row>
    <row r="20" spans="2:19" ht="12.75">
      <c r="B20" s="12"/>
      <c r="C20" s="30"/>
      <c r="D20" s="8" t="s">
        <v>22</v>
      </c>
      <c r="E20" s="27" t="s">
        <v>28</v>
      </c>
      <c r="F20" s="28">
        <v>3125</v>
      </c>
      <c r="G20" s="84"/>
      <c r="H20" s="202">
        <v>500</v>
      </c>
      <c r="I20" s="219"/>
      <c r="J20" s="181">
        <v>300</v>
      </c>
      <c r="K20" s="181"/>
      <c r="L20" s="86">
        <v>500</v>
      </c>
      <c r="M20" s="84"/>
      <c r="N20" s="363">
        <v>500</v>
      </c>
      <c r="O20" s="364"/>
      <c r="P20" s="86">
        <v>300</v>
      </c>
      <c r="Q20" s="28"/>
      <c r="R20" s="28">
        <v>300</v>
      </c>
      <c r="S20" s="28"/>
    </row>
    <row r="21" spans="2:19" ht="12.75">
      <c r="B21" s="12"/>
      <c r="C21" s="30"/>
      <c r="D21" s="8" t="s">
        <v>82</v>
      </c>
      <c r="E21" s="27" t="s">
        <v>1</v>
      </c>
      <c r="F21" s="28"/>
      <c r="G21" s="84"/>
      <c r="H21" s="202"/>
      <c r="I21" s="219"/>
      <c r="J21" s="181"/>
      <c r="K21" s="181"/>
      <c r="L21" s="86"/>
      <c r="M21" s="84"/>
      <c r="N21" s="363"/>
      <c r="O21" s="364"/>
      <c r="P21" s="86"/>
      <c r="Q21" s="28"/>
      <c r="R21" s="28"/>
      <c r="S21" s="28"/>
    </row>
    <row r="22" spans="2:19" ht="12.75">
      <c r="B22" s="23"/>
      <c r="C22" s="24" t="s">
        <v>80</v>
      </c>
      <c r="D22" s="434" t="s">
        <v>27</v>
      </c>
      <c r="E22" s="435"/>
      <c r="F22" s="25">
        <f>SUM(F23:F24)</f>
        <v>15062</v>
      </c>
      <c r="G22" s="25">
        <f>SUM(G23:G24)</f>
        <v>0</v>
      </c>
      <c r="H22" s="25">
        <f>SUM(H23:H24)</f>
        <v>15000</v>
      </c>
      <c r="I22" s="220">
        <f>SUM(I23:I25)</f>
        <v>0</v>
      </c>
      <c r="J22" s="180">
        <f>SUM(J23:J24)</f>
        <v>15000</v>
      </c>
      <c r="K22" s="180">
        <f>SUM(K23:K24)</f>
        <v>0</v>
      </c>
      <c r="L22" s="85">
        <f aca="true" t="shared" si="8" ref="L22:R22">SUM(L23:L24)</f>
        <v>18029</v>
      </c>
      <c r="M22" s="25">
        <f t="shared" si="8"/>
        <v>0</v>
      </c>
      <c r="N22" s="169">
        <f t="shared" si="8"/>
        <v>15000</v>
      </c>
      <c r="O22" s="362">
        <f t="shared" si="8"/>
        <v>0</v>
      </c>
      <c r="P22" s="85">
        <f t="shared" si="8"/>
        <v>0</v>
      </c>
      <c r="Q22" s="25">
        <f t="shared" si="8"/>
        <v>0</v>
      </c>
      <c r="R22" s="25">
        <f t="shared" si="8"/>
        <v>0</v>
      </c>
      <c r="S22" s="25">
        <f>SUM(S23:S24)</f>
        <v>0</v>
      </c>
    </row>
    <row r="23" spans="2:19" ht="12.75">
      <c r="B23" s="12"/>
      <c r="C23" s="30"/>
      <c r="D23" s="8" t="s">
        <v>19</v>
      </c>
      <c r="E23" s="27" t="s">
        <v>6</v>
      </c>
      <c r="F23" s="28">
        <v>10671</v>
      </c>
      <c r="G23" s="84"/>
      <c r="H23" s="202">
        <v>15000</v>
      </c>
      <c r="I23" s="219"/>
      <c r="J23" s="181">
        <v>15000</v>
      </c>
      <c r="K23" s="181"/>
      <c r="L23" s="86">
        <v>10529</v>
      </c>
      <c r="M23" s="84"/>
      <c r="N23" s="363">
        <v>10000</v>
      </c>
      <c r="O23" s="364"/>
      <c r="P23" s="86"/>
      <c r="Q23" s="28"/>
      <c r="R23" s="28"/>
      <c r="S23" s="28"/>
    </row>
    <row r="24" spans="2:19" ht="12.75">
      <c r="B24" s="12"/>
      <c r="C24" s="30"/>
      <c r="D24" s="8" t="s">
        <v>21</v>
      </c>
      <c r="E24" s="27" t="s">
        <v>24</v>
      </c>
      <c r="F24" s="28">
        <v>4391</v>
      </c>
      <c r="G24" s="84"/>
      <c r="H24" s="202"/>
      <c r="I24" s="219"/>
      <c r="J24" s="181"/>
      <c r="K24" s="181"/>
      <c r="L24" s="86">
        <v>7500</v>
      </c>
      <c r="M24" s="84"/>
      <c r="N24" s="363">
        <v>5000</v>
      </c>
      <c r="O24" s="364"/>
      <c r="P24" s="86"/>
      <c r="Q24" s="28"/>
      <c r="R24" s="28"/>
      <c r="S24" s="28"/>
    </row>
    <row r="25" spans="2:19" ht="12.75">
      <c r="B25" s="45">
        <v>3</v>
      </c>
      <c r="C25" s="422" t="s">
        <v>15</v>
      </c>
      <c r="D25" s="423"/>
      <c r="E25" s="424"/>
      <c r="F25" s="297">
        <f aca="true" t="shared" si="9" ref="F25:S25">F26</f>
        <v>80662</v>
      </c>
      <c r="G25" s="297">
        <f t="shared" si="9"/>
        <v>0</v>
      </c>
      <c r="H25" s="297">
        <f t="shared" si="9"/>
        <v>68328</v>
      </c>
      <c r="I25" s="296">
        <f t="shared" si="9"/>
        <v>0</v>
      </c>
      <c r="J25" s="301">
        <f t="shared" si="9"/>
        <v>177488</v>
      </c>
      <c r="K25" s="301">
        <f t="shared" si="9"/>
        <v>0</v>
      </c>
      <c r="L25" s="295">
        <f t="shared" si="9"/>
        <v>198474</v>
      </c>
      <c r="M25" s="296">
        <f t="shared" si="9"/>
        <v>20000</v>
      </c>
      <c r="N25" s="359">
        <f t="shared" si="9"/>
        <v>211446</v>
      </c>
      <c r="O25" s="360">
        <f t="shared" si="9"/>
        <v>0</v>
      </c>
      <c r="P25" s="295">
        <f t="shared" si="9"/>
        <v>59200</v>
      </c>
      <c r="Q25" s="297">
        <f t="shared" si="9"/>
        <v>0</v>
      </c>
      <c r="R25" s="297">
        <f t="shared" si="9"/>
        <v>59200</v>
      </c>
      <c r="S25" s="297">
        <f t="shared" si="9"/>
        <v>0</v>
      </c>
    </row>
    <row r="26" spans="2:19" ht="12.75">
      <c r="B26" s="23"/>
      <c r="C26" s="24" t="s">
        <v>16</v>
      </c>
      <c r="D26" s="434" t="s">
        <v>18</v>
      </c>
      <c r="E26" s="435"/>
      <c r="F26" s="25">
        <f>SUM(F27:F31)</f>
        <v>80662</v>
      </c>
      <c r="G26" s="25">
        <f>SUM(G27:G31)</f>
        <v>0</v>
      </c>
      <c r="H26" s="25">
        <f>SUM(H27:H31)</f>
        <v>68328</v>
      </c>
      <c r="I26" s="217">
        <f>I27</f>
        <v>0</v>
      </c>
      <c r="J26" s="180">
        <f>SUM(J27:J31)</f>
        <v>177488</v>
      </c>
      <c r="K26" s="180">
        <f>SUM(K27:K31)</f>
        <v>0</v>
      </c>
      <c r="L26" s="85">
        <f aca="true" t="shared" si="10" ref="L26:S26">SUM(L27:L31)</f>
        <v>198474</v>
      </c>
      <c r="M26" s="83">
        <f t="shared" si="10"/>
        <v>20000</v>
      </c>
      <c r="N26" s="361">
        <f t="shared" si="10"/>
        <v>211446</v>
      </c>
      <c r="O26" s="362">
        <f t="shared" si="10"/>
        <v>0</v>
      </c>
      <c r="P26" s="85">
        <f t="shared" si="10"/>
        <v>59200</v>
      </c>
      <c r="Q26" s="25">
        <f t="shared" si="10"/>
        <v>0</v>
      </c>
      <c r="R26" s="25">
        <f t="shared" si="10"/>
        <v>59200</v>
      </c>
      <c r="S26" s="25">
        <f t="shared" si="10"/>
        <v>0</v>
      </c>
    </row>
    <row r="27" spans="2:19" ht="12.75">
      <c r="B27" s="12"/>
      <c r="C27" s="30"/>
      <c r="D27" s="8" t="s">
        <v>19</v>
      </c>
      <c r="E27" s="27" t="s">
        <v>6</v>
      </c>
      <c r="F27" s="28">
        <v>46991</v>
      </c>
      <c r="G27" s="84"/>
      <c r="H27" s="189">
        <v>46528</v>
      </c>
      <c r="I27" s="218">
        <f>SUM(I28:I32)</f>
        <v>0</v>
      </c>
      <c r="J27" s="181">
        <v>56000</v>
      </c>
      <c r="K27" s="181"/>
      <c r="L27" s="86">
        <v>75284</v>
      </c>
      <c r="M27" s="84"/>
      <c r="N27" s="363">
        <v>77000</v>
      </c>
      <c r="O27" s="364"/>
      <c r="P27" s="86">
        <v>42000</v>
      </c>
      <c r="Q27" s="28"/>
      <c r="R27" s="28">
        <v>42000</v>
      </c>
      <c r="S27" s="28"/>
    </row>
    <row r="28" spans="2:19" ht="12.75">
      <c r="B28" s="12"/>
      <c r="C28" s="30"/>
      <c r="D28" s="8" t="s">
        <v>20</v>
      </c>
      <c r="E28" s="27" t="s">
        <v>23</v>
      </c>
      <c r="F28" s="28">
        <v>16955</v>
      </c>
      <c r="G28" s="84"/>
      <c r="H28" s="202">
        <v>17100</v>
      </c>
      <c r="I28" s="219"/>
      <c r="J28" s="181">
        <v>20000</v>
      </c>
      <c r="K28" s="181"/>
      <c r="L28" s="86">
        <v>24700</v>
      </c>
      <c r="M28" s="84"/>
      <c r="N28" s="363">
        <v>27000</v>
      </c>
      <c r="O28" s="364"/>
      <c r="P28" s="86">
        <v>15000</v>
      </c>
      <c r="Q28" s="28"/>
      <c r="R28" s="28">
        <v>15000</v>
      </c>
      <c r="S28" s="28"/>
    </row>
    <row r="29" spans="2:19" ht="12.75">
      <c r="B29" s="12"/>
      <c r="C29" s="30"/>
      <c r="D29" s="8" t="s">
        <v>21</v>
      </c>
      <c r="E29" s="27" t="s">
        <v>24</v>
      </c>
      <c r="F29" s="28">
        <v>16495</v>
      </c>
      <c r="G29" s="84"/>
      <c r="H29" s="202">
        <v>4500</v>
      </c>
      <c r="I29" s="219"/>
      <c r="J29" s="181">
        <v>101288</v>
      </c>
      <c r="K29" s="181"/>
      <c r="L29" s="86">
        <v>98190</v>
      </c>
      <c r="M29" s="84"/>
      <c r="N29" s="363">
        <v>107046</v>
      </c>
      <c r="O29" s="364"/>
      <c r="P29" s="86">
        <v>1900</v>
      </c>
      <c r="Q29" s="28"/>
      <c r="R29" s="28">
        <v>1900</v>
      </c>
      <c r="S29" s="28"/>
    </row>
    <row r="30" spans="2:19" ht="12.75">
      <c r="B30" s="12"/>
      <c r="C30" s="30"/>
      <c r="D30" s="8" t="s">
        <v>22</v>
      </c>
      <c r="E30" s="27" t="s">
        <v>28</v>
      </c>
      <c r="F30" s="28">
        <v>221</v>
      </c>
      <c r="G30" s="84"/>
      <c r="H30" s="202">
        <v>200</v>
      </c>
      <c r="I30" s="219"/>
      <c r="J30" s="181">
        <v>200</v>
      </c>
      <c r="K30" s="181"/>
      <c r="L30" s="86">
        <v>300</v>
      </c>
      <c r="M30" s="84"/>
      <c r="N30" s="363">
        <v>400</v>
      </c>
      <c r="O30" s="364"/>
      <c r="P30" s="86">
        <v>300</v>
      </c>
      <c r="Q30" s="28"/>
      <c r="R30" s="28">
        <v>300</v>
      </c>
      <c r="S30" s="28"/>
    </row>
    <row r="31" spans="2:19" ht="12.75">
      <c r="B31" s="12"/>
      <c r="C31" s="30"/>
      <c r="D31" s="8" t="s">
        <v>79</v>
      </c>
      <c r="E31" s="27" t="s">
        <v>1</v>
      </c>
      <c r="F31" s="28"/>
      <c r="G31" s="84"/>
      <c r="H31" s="202"/>
      <c r="I31" s="219"/>
      <c r="J31" s="181"/>
      <c r="K31" s="181"/>
      <c r="L31" s="86"/>
      <c r="M31" s="84">
        <v>20000</v>
      </c>
      <c r="N31" s="363"/>
      <c r="O31" s="364"/>
      <c r="P31" s="86"/>
      <c r="Q31" s="28"/>
      <c r="R31" s="28"/>
      <c r="S31" s="28"/>
    </row>
    <row r="32" spans="2:19" ht="12.75">
      <c r="B32" s="270">
        <v>4</v>
      </c>
      <c r="C32" s="422" t="s">
        <v>134</v>
      </c>
      <c r="D32" s="423"/>
      <c r="E32" s="424"/>
      <c r="F32" s="297">
        <f>F33</f>
        <v>41078</v>
      </c>
      <c r="G32" s="296">
        <f aca="true" t="shared" si="11" ref="G32:S32">G33</f>
        <v>0</v>
      </c>
      <c r="H32" s="368"/>
      <c r="I32" s="369"/>
      <c r="J32" s="301">
        <f t="shared" si="11"/>
        <v>64888</v>
      </c>
      <c r="K32" s="301">
        <f t="shared" si="11"/>
        <v>0</v>
      </c>
      <c r="L32" s="295">
        <f t="shared" si="11"/>
        <v>64888</v>
      </c>
      <c r="M32" s="296">
        <f t="shared" si="11"/>
        <v>0</v>
      </c>
      <c r="N32" s="359">
        <f t="shared" si="11"/>
        <v>76120</v>
      </c>
      <c r="O32" s="360">
        <f t="shared" si="11"/>
        <v>0</v>
      </c>
      <c r="P32" s="295">
        <f t="shared" si="11"/>
        <v>23700</v>
      </c>
      <c r="Q32" s="297">
        <f t="shared" si="11"/>
        <v>0</v>
      </c>
      <c r="R32" s="297">
        <f t="shared" si="11"/>
        <v>23700</v>
      </c>
      <c r="S32" s="297">
        <f t="shared" si="11"/>
        <v>0</v>
      </c>
    </row>
    <row r="33" spans="2:19" ht="12.75">
      <c r="B33" s="23"/>
      <c r="C33" s="24" t="s">
        <v>157</v>
      </c>
      <c r="D33" s="434" t="s">
        <v>134</v>
      </c>
      <c r="E33" s="435"/>
      <c r="F33" s="105">
        <f>SUM(F34:F38)</f>
        <v>41078</v>
      </c>
      <c r="G33" s="83">
        <f>SUM(G34:G38)</f>
        <v>0</v>
      </c>
      <c r="H33" s="201">
        <f>H34</f>
        <v>44928</v>
      </c>
      <c r="I33" s="217">
        <f>I34</f>
        <v>0</v>
      </c>
      <c r="J33" s="180">
        <f>SUM(J34:J38)</f>
        <v>64888</v>
      </c>
      <c r="K33" s="180">
        <f>SUM(K34:K38)</f>
        <v>0</v>
      </c>
      <c r="L33" s="85">
        <f aca="true" t="shared" si="12" ref="L33:S33">SUM(L34:L38)</f>
        <v>64888</v>
      </c>
      <c r="M33" s="25">
        <f t="shared" si="12"/>
        <v>0</v>
      </c>
      <c r="N33" s="365">
        <f t="shared" si="12"/>
        <v>76120</v>
      </c>
      <c r="O33" s="362">
        <f t="shared" si="12"/>
        <v>0</v>
      </c>
      <c r="P33" s="85">
        <f t="shared" si="12"/>
        <v>23700</v>
      </c>
      <c r="Q33" s="98">
        <f t="shared" si="12"/>
        <v>0</v>
      </c>
      <c r="R33" s="25">
        <f t="shared" si="12"/>
        <v>23700</v>
      </c>
      <c r="S33" s="25">
        <f t="shared" si="12"/>
        <v>0</v>
      </c>
    </row>
    <row r="34" spans="2:19" ht="12.75">
      <c r="B34" s="12"/>
      <c r="C34" s="30"/>
      <c r="D34" s="8" t="s">
        <v>19</v>
      </c>
      <c r="E34" s="27" t="s">
        <v>6</v>
      </c>
      <c r="F34" s="28">
        <v>24955</v>
      </c>
      <c r="G34" s="84"/>
      <c r="H34" s="189">
        <f>SUM(H35:H39)</f>
        <v>44928</v>
      </c>
      <c r="I34" s="218">
        <f>SUM(I35:I39)</f>
        <v>0</v>
      </c>
      <c r="J34" s="181">
        <v>30500</v>
      </c>
      <c r="K34" s="181"/>
      <c r="L34" s="86">
        <v>35500</v>
      </c>
      <c r="M34" s="84"/>
      <c r="N34" s="363">
        <v>35000</v>
      </c>
      <c r="O34" s="364"/>
      <c r="P34" s="97">
        <v>17000</v>
      </c>
      <c r="Q34" s="100"/>
      <c r="R34" s="86">
        <v>17000</v>
      </c>
      <c r="S34" s="28"/>
    </row>
    <row r="35" spans="2:19" ht="12.75">
      <c r="B35" s="12"/>
      <c r="C35" s="30"/>
      <c r="D35" s="8" t="s">
        <v>20</v>
      </c>
      <c r="E35" s="27" t="s">
        <v>23</v>
      </c>
      <c r="F35" s="28">
        <v>8147</v>
      </c>
      <c r="G35" s="84"/>
      <c r="H35" s="202">
        <v>25920</v>
      </c>
      <c r="I35" s="219"/>
      <c r="J35" s="181">
        <v>13500</v>
      </c>
      <c r="K35" s="181"/>
      <c r="L35" s="86">
        <v>12300</v>
      </c>
      <c r="M35" s="84"/>
      <c r="N35" s="363">
        <v>14000</v>
      </c>
      <c r="O35" s="364"/>
      <c r="P35" s="97">
        <v>6200</v>
      </c>
      <c r="Q35" s="99"/>
      <c r="R35" s="86">
        <v>6200</v>
      </c>
      <c r="S35" s="28"/>
    </row>
    <row r="36" spans="2:19" ht="12.75">
      <c r="B36" s="12"/>
      <c r="C36" s="30"/>
      <c r="D36" s="8" t="s">
        <v>21</v>
      </c>
      <c r="E36" s="27" t="s">
        <v>24</v>
      </c>
      <c r="F36" s="28">
        <v>7742</v>
      </c>
      <c r="G36" s="84"/>
      <c r="H36" s="202">
        <v>9808</v>
      </c>
      <c r="I36" s="219"/>
      <c r="J36" s="181">
        <v>20388</v>
      </c>
      <c r="K36" s="181"/>
      <c r="L36" s="86">
        <v>16588</v>
      </c>
      <c r="M36" s="84"/>
      <c r="N36" s="363">
        <v>26620</v>
      </c>
      <c r="O36" s="364"/>
      <c r="P36" s="97">
        <v>500</v>
      </c>
      <c r="Q36" s="100"/>
      <c r="R36" s="100">
        <v>500</v>
      </c>
      <c r="S36" s="28"/>
    </row>
    <row r="37" spans="2:19" ht="12.75">
      <c r="B37" s="12"/>
      <c r="C37" s="30"/>
      <c r="D37" s="8" t="s">
        <v>22</v>
      </c>
      <c r="E37" s="27" t="s">
        <v>28</v>
      </c>
      <c r="F37" s="28">
        <v>234</v>
      </c>
      <c r="G37" s="84"/>
      <c r="H37" s="202">
        <v>9000</v>
      </c>
      <c r="I37" s="219"/>
      <c r="J37" s="181">
        <v>500</v>
      </c>
      <c r="K37" s="181"/>
      <c r="L37" s="86">
        <v>500</v>
      </c>
      <c r="M37" s="84"/>
      <c r="N37" s="363">
        <v>500</v>
      </c>
      <c r="O37" s="364"/>
      <c r="P37" s="86"/>
      <c r="Q37" s="99"/>
      <c r="R37" s="28"/>
      <c r="S37" s="28"/>
    </row>
    <row r="38" spans="2:19" ht="13.5" thickBot="1">
      <c r="B38" s="12"/>
      <c r="C38" s="30"/>
      <c r="D38" s="8" t="s">
        <v>79</v>
      </c>
      <c r="E38" s="27" t="s">
        <v>1</v>
      </c>
      <c r="F38" s="28"/>
      <c r="G38" s="84"/>
      <c r="H38" s="202">
        <v>200</v>
      </c>
      <c r="I38" s="219"/>
      <c r="J38" s="181"/>
      <c r="K38" s="181"/>
      <c r="L38" s="86"/>
      <c r="M38" s="84"/>
      <c r="N38" s="372"/>
      <c r="O38" s="373"/>
      <c r="P38" s="86"/>
      <c r="Q38" s="28"/>
      <c r="R38" s="28"/>
      <c r="S38" s="28"/>
    </row>
    <row r="39" spans="6:19" ht="30">
      <c r="F39" s="179"/>
      <c r="G39" s="179"/>
      <c r="H39" s="170"/>
      <c r="I39" s="170"/>
      <c r="J39" s="179"/>
      <c r="K39" s="179"/>
      <c r="L39" s="182"/>
      <c r="M39" s="182"/>
      <c r="N39" s="182"/>
      <c r="O39" s="182"/>
      <c r="P39" s="182"/>
      <c r="Q39" s="182"/>
      <c r="R39" s="182"/>
      <c r="S39" s="182"/>
    </row>
    <row r="40" spans="6:12" ht="12.75">
      <c r="F40" s="2"/>
      <c r="L40" s="170"/>
    </row>
    <row r="41" ht="12.75">
      <c r="C41" s="171" t="s">
        <v>251</v>
      </c>
    </row>
    <row r="42" ht="12.75">
      <c r="C42" t="s">
        <v>252</v>
      </c>
    </row>
    <row r="43" ht="12.75">
      <c r="C43" t="s">
        <v>253</v>
      </c>
    </row>
    <row r="44" ht="12.75">
      <c r="C44" s="2" t="s">
        <v>254</v>
      </c>
    </row>
  </sheetData>
  <sheetProtection/>
  <mergeCells count="20">
    <mergeCell ref="L3:M3"/>
    <mergeCell ref="N3:O3"/>
    <mergeCell ref="P3:Q3"/>
    <mergeCell ref="D33:E33"/>
    <mergeCell ref="D7:E7"/>
    <mergeCell ref="C15:E15"/>
    <mergeCell ref="D16:E16"/>
    <mergeCell ref="D22:E22"/>
    <mergeCell ref="C25:E25"/>
    <mergeCell ref="D26:E26"/>
    <mergeCell ref="B2:E2"/>
    <mergeCell ref="B3:B4"/>
    <mergeCell ref="C3:D4"/>
    <mergeCell ref="E3:E4"/>
    <mergeCell ref="R3:S3"/>
    <mergeCell ref="C32:E32"/>
    <mergeCell ref="F3:G3"/>
    <mergeCell ref="H3:I3"/>
    <mergeCell ref="B5:E5"/>
    <mergeCell ref="J3:K3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4"/>
  <sheetViews>
    <sheetView showGridLines="0" showZeros="0" zoomScale="120" zoomScaleNormal="120" zoomScalePageLayoutView="0" workbookViewId="0" topLeftCell="A1">
      <selection activeCell="O24" sqref="O24"/>
    </sheetView>
  </sheetViews>
  <sheetFormatPr defaultColWidth="9.140625" defaultRowHeight="12.75"/>
  <cols>
    <col min="1" max="1" width="2.57421875" style="0" customWidth="1"/>
    <col min="2" max="2" width="4.00390625" style="0" customWidth="1"/>
    <col min="5" max="5" width="25.00390625" style="0" customWidth="1"/>
    <col min="6" max="19" width="11.7109375" style="0" customWidth="1"/>
  </cols>
  <sheetData>
    <row r="2" spans="2:19" ht="12.75">
      <c r="B2" s="428" t="s">
        <v>198</v>
      </c>
      <c r="C2" s="457"/>
      <c r="D2" s="457"/>
      <c r="E2" s="457"/>
      <c r="F2" s="22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</row>
    <row r="3" spans="2:19" ht="12.75" customHeight="1">
      <c r="B3" s="458" t="s">
        <v>158</v>
      </c>
      <c r="C3" s="460" t="s">
        <v>159</v>
      </c>
      <c r="D3" s="461"/>
      <c r="E3" s="464" t="s">
        <v>160</v>
      </c>
      <c r="F3" s="455" t="s">
        <v>281</v>
      </c>
      <c r="G3" s="466"/>
      <c r="H3" s="455" t="s">
        <v>308</v>
      </c>
      <c r="I3" s="466"/>
      <c r="J3" s="455" t="s">
        <v>309</v>
      </c>
      <c r="K3" s="466"/>
      <c r="L3" s="455" t="s">
        <v>310</v>
      </c>
      <c r="M3" s="468"/>
      <c r="N3" s="469" t="s">
        <v>272</v>
      </c>
      <c r="O3" s="470"/>
      <c r="P3" s="467" t="s">
        <v>282</v>
      </c>
      <c r="Q3" s="456"/>
      <c r="R3" s="455" t="s">
        <v>311</v>
      </c>
      <c r="S3" s="456"/>
    </row>
    <row r="4" spans="2:19" ht="25.5">
      <c r="B4" s="459"/>
      <c r="C4" s="462"/>
      <c r="D4" s="463"/>
      <c r="E4" s="465"/>
      <c r="F4" s="141" t="s">
        <v>2</v>
      </c>
      <c r="G4" s="141" t="s">
        <v>1</v>
      </c>
      <c r="H4" s="141" t="s">
        <v>2</v>
      </c>
      <c r="I4" s="141" t="s">
        <v>1</v>
      </c>
      <c r="J4" s="141" t="s">
        <v>2</v>
      </c>
      <c r="K4" s="141" t="s">
        <v>1</v>
      </c>
      <c r="L4" s="141" t="s">
        <v>2</v>
      </c>
      <c r="M4" s="142" t="s">
        <v>1</v>
      </c>
      <c r="N4" s="311" t="s">
        <v>2</v>
      </c>
      <c r="O4" s="311" t="s">
        <v>1</v>
      </c>
      <c r="P4" s="143" t="s">
        <v>2</v>
      </c>
      <c r="Q4" s="141" t="s">
        <v>1</v>
      </c>
      <c r="R4" s="141" t="s">
        <v>2</v>
      </c>
      <c r="S4" s="141" t="s">
        <v>1</v>
      </c>
    </row>
    <row r="5" spans="2:19" ht="12.75">
      <c r="B5" s="425" t="s">
        <v>197</v>
      </c>
      <c r="C5" s="451"/>
      <c r="D5" s="451"/>
      <c r="E5" s="452"/>
      <c r="F5" s="249">
        <f aca="true" t="shared" si="0" ref="F5:M5">SUM(F6+F9+F16)</f>
        <v>130690.01000000001</v>
      </c>
      <c r="G5" s="249">
        <f t="shared" si="0"/>
        <v>0</v>
      </c>
      <c r="H5" s="249">
        <f t="shared" si="0"/>
        <v>85842</v>
      </c>
      <c r="I5" s="249">
        <f t="shared" si="0"/>
        <v>0</v>
      </c>
      <c r="J5" s="298">
        <f t="shared" si="0"/>
        <v>184000</v>
      </c>
      <c r="K5" s="298">
        <f t="shared" si="0"/>
        <v>0</v>
      </c>
      <c r="L5" s="298">
        <f t="shared" si="0"/>
        <v>80150</v>
      </c>
      <c r="M5" s="298">
        <f t="shared" si="0"/>
        <v>0</v>
      </c>
      <c r="N5" s="312">
        <f aca="true" t="shared" si="1" ref="N5:S5">SUM(N6+N9+N16)</f>
        <v>227200</v>
      </c>
      <c r="O5" s="312">
        <f t="shared" si="1"/>
        <v>0</v>
      </c>
      <c r="P5" s="286">
        <f t="shared" si="1"/>
        <v>125100</v>
      </c>
      <c r="Q5" s="288">
        <f t="shared" si="1"/>
        <v>0</v>
      </c>
      <c r="R5" s="288">
        <f t="shared" si="1"/>
        <v>125100</v>
      </c>
      <c r="S5" s="288">
        <f t="shared" si="1"/>
        <v>0</v>
      </c>
    </row>
    <row r="6" spans="2:19" ht="12.75">
      <c r="B6" s="270">
        <v>1</v>
      </c>
      <c r="C6" s="299" t="s">
        <v>132</v>
      </c>
      <c r="D6" s="299"/>
      <c r="E6" s="299"/>
      <c r="F6" s="300">
        <f>F7</f>
        <v>527.92</v>
      </c>
      <c r="G6" s="300">
        <f>G7</f>
        <v>0</v>
      </c>
      <c r="H6" s="300">
        <f>H7</f>
        <v>2021</v>
      </c>
      <c r="I6" s="300">
        <f>I7</f>
        <v>0</v>
      </c>
      <c r="J6" s="301">
        <f aca="true" t="shared" si="2" ref="J6:S6">J7</f>
        <v>3000</v>
      </c>
      <c r="K6" s="301">
        <f t="shared" si="2"/>
        <v>0</v>
      </c>
      <c r="L6" s="302">
        <f t="shared" si="2"/>
        <v>2500</v>
      </c>
      <c r="M6" s="302">
        <f t="shared" si="2"/>
        <v>0</v>
      </c>
      <c r="N6" s="313">
        <f t="shared" si="2"/>
        <v>3000</v>
      </c>
      <c r="O6" s="313">
        <f t="shared" si="2"/>
        <v>0</v>
      </c>
      <c r="P6" s="295">
        <f t="shared" si="2"/>
        <v>1500</v>
      </c>
      <c r="Q6" s="297">
        <f t="shared" si="2"/>
        <v>0</v>
      </c>
      <c r="R6" s="297">
        <f t="shared" si="2"/>
        <v>1500</v>
      </c>
      <c r="S6" s="297">
        <f t="shared" si="2"/>
        <v>0</v>
      </c>
    </row>
    <row r="7" spans="2:19" ht="12.75">
      <c r="B7" s="23"/>
      <c r="C7" s="24" t="s">
        <v>8</v>
      </c>
      <c r="D7" s="437" t="s">
        <v>9</v>
      </c>
      <c r="E7" s="438"/>
      <c r="F7" s="189">
        <f>SUM(F8)</f>
        <v>527.92</v>
      </c>
      <c r="G7" s="189">
        <f>SUM(G8)</f>
        <v>0</v>
      </c>
      <c r="H7" s="189">
        <f>SUM(H8)</f>
        <v>2021</v>
      </c>
      <c r="I7" s="189">
        <f>SUM(I8)</f>
        <v>0</v>
      </c>
      <c r="J7" s="180">
        <f aca="true" t="shared" si="3" ref="J7:S7">SUM(J8)</f>
        <v>3000</v>
      </c>
      <c r="K7" s="180">
        <f t="shared" si="3"/>
        <v>0</v>
      </c>
      <c r="L7" s="103">
        <f t="shared" si="3"/>
        <v>2500</v>
      </c>
      <c r="M7" s="103">
        <f t="shared" si="3"/>
        <v>0</v>
      </c>
      <c r="N7" s="314">
        <f t="shared" si="3"/>
        <v>3000</v>
      </c>
      <c r="O7" s="314">
        <f t="shared" si="3"/>
        <v>0</v>
      </c>
      <c r="P7" s="85">
        <f t="shared" si="3"/>
        <v>1500</v>
      </c>
      <c r="Q7" s="25">
        <f t="shared" si="3"/>
        <v>0</v>
      </c>
      <c r="R7" s="25">
        <f t="shared" si="3"/>
        <v>1500</v>
      </c>
      <c r="S7" s="25">
        <f t="shared" si="3"/>
        <v>0</v>
      </c>
    </row>
    <row r="8" spans="2:19" ht="12.75">
      <c r="B8" s="8"/>
      <c r="C8" s="30"/>
      <c r="D8" s="27">
        <v>640</v>
      </c>
      <c r="E8" s="27" t="s">
        <v>9</v>
      </c>
      <c r="F8" s="202">
        <v>527.92</v>
      </c>
      <c r="G8" s="202"/>
      <c r="H8" s="202">
        <v>2021</v>
      </c>
      <c r="I8" s="202"/>
      <c r="J8" s="181">
        <v>3000</v>
      </c>
      <c r="K8" s="181"/>
      <c r="L8" s="106">
        <v>2500</v>
      </c>
      <c r="M8" s="84"/>
      <c r="N8" s="315">
        <v>3000</v>
      </c>
      <c r="O8" s="315"/>
      <c r="P8" s="86">
        <v>1500</v>
      </c>
      <c r="Q8" s="28"/>
      <c r="R8" s="28">
        <v>1500</v>
      </c>
      <c r="S8" s="28"/>
    </row>
    <row r="9" spans="2:19" ht="12.75">
      <c r="B9" s="270">
        <v>2</v>
      </c>
      <c r="C9" s="474" t="s">
        <v>177</v>
      </c>
      <c r="D9" s="475"/>
      <c r="E9" s="476"/>
      <c r="F9" s="300">
        <f aca="true" t="shared" si="4" ref="F9:K9">SUM(F10+F14)</f>
        <v>129480.01000000001</v>
      </c>
      <c r="G9" s="300">
        <f t="shared" si="4"/>
        <v>0</v>
      </c>
      <c r="H9" s="300">
        <f t="shared" si="4"/>
        <v>83206</v>
      </c>
      <c r="I9" s="300">
        <f t="shared" si="4"/>
        <v>0</v>
      </c>
      <c r="J9" s="301">
        <f t="shared" si="4"/>
        <v>180000</v>
      </c>
      <c r="K9" s="301">
        <f t="shared" si="4"/>
        <v>0</v>
      </c>
      <c r="L9" s="302">
        <f aca="true" t="shared" si="5" ref="L9:S9">SUM(L10+L14)</f>
        <v>76850</v>
      </c>
      <c r="M9" s="302">
        <f t="shared" si="5"/>
        <v>0</v>
      </c>
      <c r="N9" s="313">
        <f t="shared" si="5"/>
        <v>221000</v>
      </c>
      <c r="O9" s="313">
        <f t="shared" si="5"/>
        <v>0</v>
      </c>
      <c r="P9" s="295">
        <f t="shared" si="5"/>
        <v>121100</v>
      </c>
      <c r="Q9" s="297">
        <f t="shared" si="5"/>
        <v>0</v>
      </c>
      <c r="R9" s="297">
        <f t="shared" si="5"/>
        <v>121100</v>
      </c>
      <c r="S9" s="297">
        <f t="shared" si="5"/>
        <v>0</v>
      </c>
    </row>
    <row r="10" spans="2:19" ht="12.75">
      <c r="B10" s="23"/>
      <c r="C10" s="168" t="s">
        <v>248</v>
      </c>
      <c r="D10" s="437" t="s">
        <v>10</v>
      </c>
      <c r="E10" s="438"/>
      <c r="F10" s="189">
        <f aca="true" t="shared" si="6" ref="F10:M10">SUM(F11:F13)</f>
        <v>128817.51000000001</v>
      </c>
      <c r="G10" s="189">
        <f t="shared" si="6"/>
        <v>0</v>
      </c>
      <c r="H10" s="189">
        <f t="shared" si="6"/>
        <v>81876</v>
      </c>
      <c r="I10" s="189">
        <f t="shared" si="6"/>
        <v>0</v>
      </c>
      <c r="J10" s="180">
        <f t="shared" si="6"/>
        <v>179000</v>
      </c>
      <c r="K10" s="180">
        <f t="shared" si="6"/>
        <v>0</v>
      </c>
      <c r="L10" s="110">
        <f t="shared" si="6"/>
        <v>76000</v>
      </c>
      <c r="M10" s="103">
        <f t="shared" si="6"/>
        <v>0</v>
      </c>
      <c r="N10" s="314">
        <f aca="true" t="shared" si="7" ref="N10:S10">SUM(N11:N13)</f>
        <v>220000</v>
      </c>
      <c r="O10" s="314">
        <f t="shared" si="7"/>
        <v>0</v>
      </c>
      <c r="P10" s="85">
        <f t="shared" si="7"/>
        <v>120600</v>
      </c>
      <c r="Q10" s="25">
        <f t="shared" si="7"/>
        <v>0</v>
      </c>
      <c r="R10" s="25">
        <f t="shared" si="7"/>
        <v>120600</v>
      </c>
      <c r="S10" s="25">
        <f t="shared" si="7"/>
        <v>0</v>
      </c>
    </row>
    <row r="11" spans="2:19" ht="12.75">
      <c r="B11" s="12"/>
      <c r="C11" s="30"/>
      <c r="D11" s="38" t="s">
        <v>19</v>
      </c>
      <c r="E11" s="27" t="s">
        <v>119</v>
      </c>
      <c r="F11" s="202">
        <v>94935.46</v>
      </c>
      <c r="G11" s="202"/>
      <c r="H11" s="202">
        <v>60098</v>
      </c>
      <c r="I11" s="202"/>
      <c r="J11" s="181">
        <v>130000</v>
      </c>
      <c r="K11" s="181"/>
      <c r="L11" s="106">
        <v>55000</v>
      </c>
      <c r="M11" s="84"/>
      <c r="N11" s="315">
        <v>160000</v>
      </c>
      <c r="O11" s="315"/>
      <c r="P11" s="86">
        <v>86500</v>
      </c>
      <c r="Q11" s="28"/>
      <c r="R11" s="28">
        <v>86500</v>
      </c>
      <c r="S11" s="28"/>
    </row>
    <row r="12" spans="2:19" ht="12.75">
      <c r="B12" s="12"/>
      <c r="C12" s="30"/>
      <c r="D12" s="38" t="s">
        <v>20</v>
      </c>
      <c r="E12" s="27" t="s">
        <v>104</v>
      </c>
      <c r="F12" s="202">
        <v>31511.49</v>
      </c>
      <c r="G12" s="202"/>
      <c r="H12" s="202">
        <v>20422</v>
      </c>
      <c r="I12" s="202"/>
      <c r="J12" s="181">
        <v>45000</v>
      </c>
      <c r="K12" s="181"/>
      <c r="L12" s="106">
        <v>18000</v>
      </c>
      <c r="M12" s="84"/>
      <c r="N12" s="315">
        <v>56000</v>
      </c>
      <c r="O12" s="315"/>
      <c r="P12" s="86">
        <v>30100</v>
      </c>
      <c r="Q12" s="28"/>
      <c r="R12" s="28">
        <v>30100</v>
      </c>
      <c r="S12" s="28"/>
    </row>
    <row r="13" spans="2:19" ht="12.75">
      <c r="B13" s="12"/>
      <c r="C13" s="30"/>
      <c r="D13" s="36" t="s">
        <v>21</v>
      </c>
      <c r="E13" s="27" t="s">
        <v>24</v>
      </c>
      <c r="F13" s="202">
        <v>2370.56</v>
      </c>
      <c r="G13" s="202"/>
      <c r="H13" s="202">
        <v>1356</v>
      </c>
      <c r="I13" s="202"/>
      <c r="J13" s="181">
        <v>4000</v>
      </c>
      <c r="K13" s="181"/>
      <c r="L13" s="106">
        <v>3000</v>
      </c>
      <c r="M13" s="84"/>
      <c r="N13" s="315">
        <v>4000</v>
      </c>
      <c r="O13" s="315"/>
      <c r="P13" s="86">
        <v>4000</v>
      </c>
      <c r="Q13" s="28"/>
      <c r="R13" s="28">
        <v>4000</v>
      </c>
      <c r="S13" s="28"/>
    </row>
    <row r="14" spans="2:19" ht="12.75">
      <c r="B14" s="23"/>
      <c r="C14" s="167" t="s">
        <v>248</v>
      </c>
      <c r="D14" s="437" t="s">
        <v>178</v>
      </c>
      <c r="E14" s="438"/>
      <c r="F14" s="189">
        <f>SUM(F15:F15)</f>
        <v>662.5</v>
      </c>
      <c r="G14" s="189">
        <f>SUM(G15:G15)</f>
        <v>0</v>
      </c>
      <c r="H14" s="189">
        <f>SUM(H15:H15)</f>
        <v>1330</v>
      </c>
      <c r="I14" s="189">
        <f>SUM(I15:I15)</f>
        <v>0</v>
      </c>
      <c r="J14" s="180">
        <f aca="true" t="shared" si="8" ref="J14:S14">SUM(J15:J15)</f>
        <v>1000</v>
      </c>
      <c r="K14" s="180">
        <f t="shared" si="8"/>
        <v>0</v>
      </c>
      <c r="L14" s="103">
        <f t="shared" si="8"/>
        <v>850</v>
      </c>
      <c r="M14" s="103">
        <f t="shared" si="8"/>
        <v>0</v>
      </c>
      <c r="N14" s="314">
        <f t="shared" si="8"/>
        <v>1000</v>
      </c>
      <c r="O14" s="314">
        <f t="shared" si="8"/>
        <v>0</v>
      </c>
      <c r="P14" s="85">
        <f t="shared" si="8"/>
        <v>500</v>
      </c>
      <c r="Q14" s="25">
        <f t="shared" si="8"/>
        <v>0</v>
      </c>
      <c r="R14" s="25">
        <f t="shared" si="8"/>
        <v>500</v>
      </c>
      <c r="S14" s="25">
        <f t="shared" si="8"/>
        <v>0</v>
      </c>
    </row>
    <row r="15" spans="2:19" ht="12.75">
      <c r="B15" s="12"/>
      <c r="C15" s="30"/>
      <c r="D15" s="36" t="s">
        <v>21</v>
      </c>
      <c r="E15" s="27" t="s">
        <v>24</v>
      </c>
      <c r="F15" s="202">
        <v>662.5</v>
      </c>
      <c r="G15" s="202"/>
      <c r="H15" s="202">
        <v>1330</v>
      </c>
      <c r="I15" s="202"/>
      <c r="J15" s="181">
        <v>1000</v>
      </c>
      <c r="K15" s="181"/>
      <c r="L15" s="106">
        <v>850</v>
      </c>
      <c r="M15" s="84"/>
      <c r="N15" s="315">
        <v>1000</v>
      </c>
      <c r="O15" s="315"/>
      <c r="P15" s="86">
        <v>500</v>
      </c>
      <c r="Q15" s="28"/>
      <c r="R15" s="28">
        <v>500</v>
      </c>
      <c r="S15" s="28"/>
    </row>
    <row r="16" spans="2:19" ht="12.75">
      <c r="B16" s="45">
        <v>3</v>
      </c>
      <c r="C16" s="471" t="s">
        <v>152</v>
      </c>
      <c r="D16" s="472"/>
      <c r="E16" s="473"/>
      <c r="F16" s="300">
        <f aca="true" t="shared" si="9" ref="F16:I17">SUM(F17:F17)</f>
        <v>682.08</v>
      </c>
      <c r="G16" s="300">
        <f t="shared" si="9"/>
        <v>0</v>
      </c>
      <c r="H16" s="300">
        <f t="shared" si="9"/>
        <v>615</v>
      </c>
      <c r="I16" s="300">
        <f t="shared" si="9"/>
        <v>0</v>
      </c>
      <c r="J16" s="301">
        <f aca="true" t="shared" si="10" ref="J16:S17">SUM(J17:J17)</f>
        <v>1000</v>
      </c>
      <c r="K16" s="301">
        <f t="shared" si="10"/>
        <v>0</v>
      </c>
      <c r="L16" s="302">
        <f t="shared" si="10"/>
        <v>800</v>
      </c>
      <c r="M16" s="302">
        <f t="shared" si="10"/>
        <v>0</v>
      </c>
      <c r="N16" s="313">
        <f t="shared" si="10"/>
        <v>3200</v>
      </c>
      <c r="O16" s="313">
        <f t="shared" si="10"/>
        <v>0</v>
      </c>
      <c r="P16" s="295">
        <f t="shared" si="10"/>
        <v>2500</v>
      </c>
      <c r="Q16" s="297">
        <f t="shared" si="10"/>
        <v>0</v>
      </c>
      <c r="R16" s="297">
        <f t="shared" si="10"/>
        <v>2500</v>
      </c>
      <c r="S16" s="297">
        <f t="shared" si="10"/>
        <v>0</v>
      </c>
    </row>
    <row r="17" spans="2:19" ht="12.75">
      <c r="B17" s="23"/>
      <c r="C17" s="167" t="s">
        <v>249</v>
      </c>
      <c r="D17" s="437" t="s">
        <v>186</v>
      </c>
      <c r="E17" s="438"/>
      <c r="F17" s="189">
        <f t="shared" si="9"/>
        <v>682.08</v>
      </c>
      <c r="G17" s="189">
        <f t="shared" si="9"/>
        <v>0</v>
      </c>
      <c r="H17" s="189">
        <f t="shared" si="9"/>
        <v>615</v>
      </c>
      <c r="I17" s="189">
        <f t="shared" si="9"/>
        <v>0</v>
      </c>
      <c r="J17" s="180">
        <f t="shared" si="10"/>
        <v>1000</v>
      </c>
      <c r="K17" s="180">
        <f t="shared" si="10"/>
        <v>0</v>
      </c>
      <c r="L17" s="103">
        <f t="shared" si="10"/>
        <v>800</v>
      </c>
      <c r="M17" s="103">
        <f t="shared" si="10"/>
        <v>0</v>
      </c>
      <c r="N17" s="314">
        <f t="shared" si="10"/>
        <v>3200</v>
      </c>
      <c r="O17" s="314">
        <f t="shared" si="10"/>
        <v>0</v>
      </c>
      <c r="P17" s="85">
        <f t="shared" si="10"/>
        <v>2500</v>
      </c>
      <c r="Q17" s="25">
        <f t="shared" si="10"/>
        <v>0</v>
      </c>
      <c r="R17" s="25">
        <f t="shared" si="10"/>
        <v>2500</v>
      </c>
      <c r="S17" s="25">
        <f t="shared" si="10"/>
        <v>0</v>
      </c>
    </row>
    <row r="18" spans="2:19" ht="12.75">
      <c r="B18" s="12"/>
      <c r="C18" s="30"/>
      <c r="D18" s="36" t="s">
        <v>21</v>
      </c>
      <c r="E18" s="27" t="s">
        <v>24</v>
      </c>
      <c r="F18" s="202">
        <v>682.08</v>
      </c>
      <c r="G18" s="202"/>
      <c r="H18" s="202">
        <v>615</v>
      </c>
      <c r="I18" s="202"/>
      <c r="J18" s="181">
        <v>1000</v>
      </c>
      <c r="K18" s="181"/>
      <c r="L18" s="106">
        <v>800</v>
      </c>
      <c r="M18" s="84"/>
      <c r="N18" s="315">
        <v>3200</v>
      </c>
      <c r="O18" s="315"/>
      <c r="P18" s="86">
        <v>2500</v>
      </c>
      <c r="Q18" s="28"/>
      <c r="R18" s="28">
        <v>2500</v>
      </c>
      <c r="S18" s="28"/>
    </row>
    <row r="19" spans="6:15" ht="30">
      <c r="F19" s="2"/>
      <c r="H19" s="2"/>
      <c r="J19" s="2"/>
      <c r="L19" s="150"/>
      <c r="M19" s="179"/>
      <c r="N19" s="150"/>
      <c r="O19" s="1"/>
    </row>
    <row r="24" spans="4:9" ht="90">
      <c r="D24" s="144"/>
      <c r="E24" s="145"/>
      <c r="H24" s="118"/>
      <c r="I24" s="117"/>
    </row>
  </sheetData>
  <sheetProtection/>
  <mergeCells count="18">
    <mergeCell ref="L3:M3"/>
    <mergeCell ref="N3:O3"/>
    <mergeCell ref="D14:E14"/>
    <mergeCell ref="C16:E16"/>
    <mergeCell ref="D7:E7"/>
    <mergeCell ref="C9:E9"/>
    <mergeCell ref="D10:E10"/>
    <mergeCell ref="J3:K3"/>
    <mergeCell ref="D17:E17"/>
    <mergeCell ref="R3:S3"/>
    <mergeCell ref="B5:E5"/>
    <mergeCell ref="B2:E2"/>
    <mergeCell ref="B3:B4"/>
    <mergeCell ref="C3:D4"/>
    <mergeCell ref="E3:E4"/>
    <mergeCell ref="F3:G3"/>
    <mergeCell ref="H3:I3"/>
    <mergeCell ref="P3:Q3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showZeros="0" zoomScale="120" zoomScaleNormal="120" zoomScalePageLayoutView="0" workbookViewId="0" topLeftCell="A1">
      <selection activeCell="P9" sqref="P9"/>
    </sheetView>
  </sheetViews>
  <sheetFormatPr defaultColWidth="9.140625" defaultRowHeight="12.75"/>
  <cols>
    <col min="1" max="1" width="2.8515625" style="0" customWidth="1"/>
    <col min="2" max="2" width="4.00390625" style="0" customWidth="1"/>
    <col min="5" max="5" width="28.421875" style="0" customWidth="1"/>
    <col min="6" max="19" width="11.7109375" style="0" customWidth="1"/>
  </cols>
  <sheetData>
    <row r="2" spans="2:19" ht="12.75">
      <c r="B2" s="428" t="s">
        <v>5</v>
      </c>
      <c r="C2" s="457"/>
      <c r="D2" s="457"/>
      <c r="E2" s="45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ht="12.75" customHeight="1">
      <c r="B3" s="409" t="s">
        <v>158</v>
      </c>
      <c r="C3" s="479" t="s">
        <v>159</v>
      </c>
      <c r="D3" s="480"/>
      <c r="E3" s="483" t="s">
        <v>160</v>
      </c>
      <c r="F3" s="394" t="s">
        <v>281</v>
      </c>
      <c r="G3" s="408"/>
      <c r="H3" s="394" t="s">
        <v>308</v>
      </c>
      <c r="I3" s="408"/>
      <c r="J3" s="394" t="s">
        <v>309</v>
      </c>
      <c r="K3" s="408"/>
      <c r="L3" s="394" t="s">
        <v>310</v>
      </c>
      <c r="M3" s="395"/>
      <c r="N3" s="477" t="s">
        <v>272</v>
      </c>
      <c r="O3" s="478"/>
      <c r="P3" s="403" t="s">
        <v>282</v>
      </c>
      <c r="Q3" s="404"/>
      <c r="R3" s="394" t="s">
        <v>311</v>
      </c>
      <c r="S3" s="404"/>
    </row>
    <row r="4" spans="2:19" ht="25.5">
      <c r="B4" s="410"/>
      <c r="C4" s="481"/>
      <c r="D4" s="482"/>
      <c r="E4" s="484"/>
      <c r="F4" s="107" t="s">
        <v>2</v>
      </c>
      <c r="G4" s="107" t="s">
        <v>1</v>
      </c>
      <c r="H4" s="107" t="s">
        <v>2</v>
      </c>
      <c r="I4" s="107" t="s">
        <v>1</v>
      </c>
      <c r="J4" s="107" t="s">
        <v>2</v>
      </c>
      <c r="K4" s="107" t="s">
        <v>1</v>
      </c>
      <c r="L4" s="107" t="s">
        <v>2</v>
      </c>
      <c r="M4" s="108" t="s">
        <v>1</v>
      </c>
      <c r="N4" s="316" t="s">
        <v>2</v>
      </c>
      <c r="O4" s="316" t="s">
        <v>1</v>
      </c>
      <c r="P4" s="109" t="s">
        <v>2</v>
      </c>
      <c r="Q4" s="107" t="s">
        <v>1</v>
      </c>
      <c r="R4" s="107" t="s">
        <v>2</v>
      </c>
      <c r="S4" s="107" t="s">
        <v>1</v>
      </c>
    </row>
    <row r="5" spans="2:19" ht="12.75">
      <c r="B5" s="425" t="s">
        <v>194</v>
      </c>
      <c r="C5" s="451"/>
      <c r="D5" s="451"/>
      <c r="E5" s="452"/>
      <c r="F5" s="249">
        <f aca="true" t="shared" si="0" ref="F5:M5">F7+F9</f>
        <v>227163.21000000002</v>
      </c>
      <c r="G5" s="249">
        <f t="shared" si="0"/>
        <v>0</v>
      </c>
      <c r="H5" s="249">
        <f t="shared" si="0"/>
        <v>301328.16000000003</v>
      </c>
      <c r="I5" s="249">
        <f t="shared" si="0"/>
        <v>0</v>
      </c>
      <c r="J5" s="298">
        <f t="shared" si="0"/>
        <v>270000</v>
      </c>
      <c r="K5" s="298">
        <f t="shared" si="0"/>
        <v>0</v>
      </c>
      <c r="L5" s="298">
        <f t="shared" si="0"/>
        <v>270000</v>
      </c>
      <c r="M5" s="298">
        <f t="shared" si="0"/>
        <v>0</v>
      </c>
      <c r="N5" s="312">
        <f aca="true" t="shared" si="1" ref="N5:S5">N7+N9</f>
        <v>310000</v>
      </c>
      <c r="O5" s="312">
        <f t="shared" si="1"/>
        <v>0</v>
      </c>
      <c r="P5" s="286">
        <f t="shared" si="1"/>
        <v>240000</v>
      </c>
      <c r="Q5" s="288">
        <f t="shared" si="1"/>
        <v>0</v>
      </c>
      <c r="R5" s="288">
        <f t="shared" si="1"/>
        <v>240000</v>
      </c>
      <c r="S5" s="288">
        <f t="shared" si="1"/>
        <v>0</v>
      </c>
    </row>
    <row r="6" spans="2:19" ht="12.75">
      <c r="B6" s="270">
        <v>1</v>
      </c>
      <c r="C6" s="422" t="s">
        <v>128</v>
      </c>
      <c r="D6" s="423"/>
      <c r="E6" s="424"/>
      <c r="F6" s="300">
        <f aca="true" t="shared" si="2" ref="F6:S7">F7</f>
        <v>178059.42</v>
      </c>
      <c r="G6" s="300">
        <f t="shared" si="2"/>
        <v>0</v>
      </c>
      <c r="H6" s="300">
        <f t="shared" si="2"/>
        <v>248097.16</v>
      </c>
      <c r="I6" s="300">
        <f t="shared" si="2"/>
        <v>0</v>
      </c>
      <c r="J6" s="301">
        <f t="shared" si="2"/>
        <v>220000</v>
      </c>
      <c r="K6" s="301">
        <f t="shared" si="2"/>
        <v>0</v>
      </c>
      <c r="L6" s="302">
        <f t="shared" si="2"/>
        <v>220000</v>
      </c>
      <c r="M6" s="302">
        <f t="shared" si="2"/>
        <v>0</v>
      </c>
      <c r="N6" s="313">
        <f t="shared" si="2"/>
        <v>250000</v>
      </c>
      <c r="O6" s="313">
        <f t="shared" si="2"/>
        <v>0</v>
      </c>
      <c r="P6" s="295">
        <f t="shared" si="2"/>
        <v>180000</v>
      </c>
      <c r="Q6" s="297">
        <f t="shared" si="2"/>
        <v>0</v>
      </c>
      <c r="R6" s="297">
        <f t="shared" si="2"/>
        <v>180000</v>
      </c>
      <c r="S6" s="297">
        <f t="shared" si="2"/>
        <v>0</v>
      </c>
    </row>
    <row r="7" spans="2:19" ht="12.75">
      <c r="B7" s="23"/>
      <c r="C7" s="24" t="s">
        <v>98</v>
      </c>
      <c r="D7" s="434" t="s">
        <v>129</v>
      </c>
      <c r="E7" s="435"/>
      <c r="F7" s="189">
        <f t="shared" si="2"/>
        <v>178059.42</v>
      </c>
      <c r="G7" s="189">
        <f t="shared" si="2"/>
        <v>0</v>
      </c>
      <c r="H7" s="189">
        <f t="shared" si="2"/>
        <v>248097.16</v>
      </c>
      <c r="I7" s="189">
        <f t="shared" si="2"/>
        <v>0</v>
      </c>
      <c r="J7" s="180">
        <f t="shared" si="2"/>
        <v>220000</v>
      </c>
      <c r="K7" s="180">
        <f t="shared" si="2"/>
        <v>0</v>
      </c>
      <c r="L7" s="103">
        <f t="shared" si="2"/>
        <v>220000</v>
      </c>
      <c r="M7" s="103">
        <f t="shared" si="2"/>
        <v>0</v>
      </c>
      <c r="N7" s="314">
        <f t="shared" si="2"/>
        <v>250000</v>
      </c>
      <c r="O7" s="314">
        <f t="shared" si="2"/>
        <v>0</v>
      </c>
      <c r="P7" s="85">
        <f t="shared" si="2"/>
        <v>180000</v>
      </c>
      <c r="Q7" s="25">
        <f t="shared" si="2"/>
        <v>0</v>
      </c>
      <c r="R7" s="25">
        <f t="shared" si="2"/>
        <v>180000</v>
      </c>
      <c r="S7" s="25">
        <f t="shared" si="2"/>
        <v>0</v>
      </c>
    </row>
    <row r="8" spans="2:19" ht="12.75">
      <c r="B8" s="12"/>
      <c r="C8" s="30"/>
      <c r="D8" s="8" t="s">
        <v>22</v>
      </c>
      <c r="E8" s="27" t="s">
        <v>190</v>
      </c>
      <c r="F8" s="202">
        <v>178059.42</v>
      </c>
      <c r="G8" s="202"/>
      <c r="H8" s="202">
        <v>248097.16</v>
      </c>
      <c r="I8" s="202"/>
      <c r="J8" s="181">
        <v>220000</v>
      </c>
      <c r="K8" s="181"/>
      <c r="L8" s="28">
        <v>220000</v>
      </c>
      <c r="M8" s="84"/>
      <c r="N8" s="315">
        <v>250000</v>
      </c>
      <c r="O8" s="315"/>
      <c r="P8" s="86">
        <v>180000</v>
      </c>
      <c r="Q8" s="28"/>
      <c r="R8" s="28">
        <v>180000</v>
      </c>
      <c r="S8" s="28"/>
    </row>
    <row r="9" spans="2:19" ht="12.75">
      <c r="B9" s="270">
        <v>2</v>
      </c>
      <c r="C9" s="422" t="s">
        <v>176</v>
      </c>
      <c r="D9" s="423"/>
      <c r="E9" s="424"/>
      <c r="F9" s="300">
        <f aca="true" t="shared" si="3" ref="F9:K9">F10+F12+F14+F16</f>
        <v>49103.79</v>
      </c>
      <c r="G9" s="300">
        <f t="shared" si="3"/>
        <v>0</v>
      </c>
      <c r="H9" s="300">
        <f t="shared" si="3"/>
        <v>53231</v>
      </c>
      <c r="I9" s="300">
        <f t="shared" si="3"/>
        <v>0</v>
      </c>
      <c r="J9" s="301">
        <f t="shared" si="3"/>
        <v>50000</v>
      </c>
      <c r="K9" s="301">
        <f t="shared" si="3"/>
        <v>0</v>
      </c>
      <c r="L9" s="302">
        <f aca="true" t="shared" si="4" ref="L9:R9">L10+L12+L14+L16</f>
        <v>50000</v>
      </c>
      <c r="M9" s="302">
        <f t="shared" si="4"/>
        <v>0</v>
      </c>
      <c r="N9" s="313">
        <f t="shared" si="4"/>
        <v>60000</v>
      </c>
      <c r="O9" s="313">
        <f t="shared" si="4"/>
        <v>0</v>
      </c>
      <c r="P9" s="295">
        <f t="shared" si="4"/>
        <v>60000</v>
      </c>
      <c r="Q9" s="297">
        <f t="shared" si="4"/>
        <v>0</v>
      </c>
      <c r="R9" s="297">
        <f t="shared" si="4"/>
        <v>60000</v>
      </c>
      <c r="S9" s="297"/>
    </row>
    <row r="10" spans="2:19" ht="12.75">
      <c r="B10" s="23"/>
      <c r="C10" s="24" t="s">
        <v>130</v>
      </c>
      <c r="D10" s="434" t="s">
        <v>185</v>
      </c>
      <c r="E10" s="435"/>
      <c r="F10" s="189">
        <f>F11</f>
        <v>0</v>
      </c>
      <c r="G10" s="189">
        <f>G11</f>
        <v>0</v>
      </c>
      <c r="H10" s="189">
        <f>H11</f>
        <v>480</v>
      </c>
      <c r="I10" s="189">
        <f>I11</f>
        <v>0</v>
      </c>
      <c r="J10" s="180">
        <f aca="true" t="shared" si="5" ref="J10:R10">J11</f>
        <v>0</v>
      </c>
      <c r="K10" s="180">
        <f t="shared" si="5"/>
        <v>0</v>
      </c>
      <c r="L10" s="103">
        <f t="shared" si="5"/>
        <v>0</v>
      </c>
      <c r="M10" s="103">
        <f t="shared" si="5"/>
        <v>0</v>
      </c>
      <c r="N10" s="314">
        <f t="shared" si="5"/>
        <v>0</v>
      </c>
      <c r="O10" s="314">
        <f t="shared" si="5"/>
        <v>0</v>
      </c>
      <c r="P10" s="85">
        <f t="shared" si="5"/>
        <v>0</v>
      </c>
      <c r="Q10" s="25">
        <f t="shared" si="5"/>
        <v>0</v>
      </c>
      <c r="R10" s="25">
        <f t="shared" si="5"/>
        <v>0</v>
      </c>
      <c r="S10" s="25"/>
    </row>
    <row r="11" spans="2:19" ht="12.75">
      <c r="B11" s="12"/>
      <c r="C11" s="30"/>
      <c r="D11" s="8" t="s">
        <v>21</v>
      </c>
      <c r="E11" s="27" t="s">
        <v>24</v>
      </c>
      <c r="F11" s="202"/>
      <c r="G11" s="202"/>
      <c r="H11" s="202">
        <v>480</v>
      </c>
      <c r="I11" s="202"/>
      <c r="J11" s="181"/>
      <c r="K11" s="181"/>
      <c r="L11" s="28"/>
      <c r="M11" s="84"/>
      <c r="N11" s="315"/>
      <c r="O11" s="315"/>
      <c r="P11" s="86"/>
      <c r="Q11" s="28"/>
      <c r="R11" s="28"/>
      <c r="S11" s="28"/>
    </row>
    <row r="12" spans="2:19" ht="12.75">
      <c r="B12" s="23"/>
      <c r="C12" s="24" t="s">
        <v>130</v>
      </c>
      <c r="D12" s="434" t="s">
        <v>163</v>
      </c>
      <c r="E12" s="435"/>
      <c r="F12" s="189">
        <f>F13</f>
        <v>0</v>
      </c>
      <c r="G12" s="189">
        <f>G13</f>
        <v>0</v>
      </c>
      <c r="H12" s="189">
        <f>H13</f>
        <v>0</v>
      </c>
      <c r="I12" s="189">
        <f>I13</f>
        <v>0</v>
      </c>
      <c r="J12" s="180">
        <f aca="true" t="shared" si="6" ref="J12:S12">J13</f>
        <v>0</v>
      </c>
      <c r="K12" s="180">
        <f t="shared" si="6"/>
        <v>0</v>
      </c>
      <c r="L12" s="103">
        <f t="shared" si="6"/>
        <v>0</v>
      </c>
      <c r="M12" s="103">
        <f t="shared" si="6"/>
        <v>0</v>
      </c>
      <c r="N12" s="314">
        <f t="shared" si="6"/>
        <v>0</v>
      </c>
      <c r="O12" s="314">
        <f t="shared" si="6"/>
        <v>0</v>
      </c>
      <c r="P12" s="85">
        <f t="shared" si="6"/>
        <v>0</v>
      </c>
      <c r="Q12" s="25">
        <f t="shared" si="6"/>
        <v>0</v>
      </c>
      <c r="R12" s="25">
        <f t="shared" si="6"/>
        <v>0</v>
      </c>
      <c r="S12" s="25">
        <f t="shared" si="6"/>
        <v>0</v>
      </c>
    </row>
    <row r="13" spans="2:19" ht="12.75">
      <c r="B13" s="12"/>
      <c r="C13" s="30"/>
      <c r="D13" s="8" t="s">
        <v>21</v>
      </c>
      <c r="E13" s="27" t="s">
        <v>24</v>
      </c>
      <c r="F13" s="202"/>
      <c r="G13" s="202"/>
      <c r="H13" s="202"/>
      <c r="I13" s="202"/>
      <c r="J13" s="181"/>
      <c r="K13" s="181"/>
      <c r="L13" s="28"/>
      <c r="M13" s="84"/>
      <c r="N13" s="315"/>
      <c r="O13" s="315"/>
      <c r="P13" s="86"/>
      <c r="Q13" s="28"/>
      <c r="R13" s="28"/>
      <c r="S13" s="28"/>
    </row>
    <row r="14" spans="2:19" ht="12.75">
      <c r="B14" s="23"/>
      <c r="C14" s="24" t="s">
        <v>130</v>
      </c>
      <c r="D14" s="434" t="s">
        <v>131</v>
      </c>
      <c r="E14" s="435"/>
      <c r="F14" s="189">
        <f aca="true" t="shared" si="7" ref="F14:S14">F15</f>
        <v>49103.79</v>
      </c>
      <c r="G14" s="189">
        <f t="shared" si="7"/>
        <v>0</v>
      </c>
      <c r="H14" s="189">
        <f t="shared" si="7"/>
        <v>52751</v>
      </c>
      <c r="I14" s="189">
        <f t="shared" si="7"/>
        <v>0</v>
      </c>
      <c r="J14" s="180">
        <f t="shared" si="7"/>
        <v>50000</v>
      </c>
      <c r="K14" s="180">
        <f t="shared" si="7"/>
        <v>0</v>
      </c>
      <c r="L14" s="103">
        <f t="shared" si="7"/>
        <v>50000</v>
      </c>
      <c r="M14" s="103">
        <f t="shared" si="7"/>
        <v>0</v>
      </c>
      <c r="N14" s="314">
        <f t="shared" si="7"/>
        <v>60000</v>
      </c>
      <c r="O14" s="314">
        <f t="shared" si="7"/>
        <v>0</v>
      </c>
      <c r="P14" s="85">
        <f t="shared" si="7"/>
        <v>60000</v>
      </c>
      <c r="Q14" s="25">
        <f t="shared" si="7"/>
        <v>0</v>
      </c>
      <c r="R14" s="25">
        <f t="shared" si="7"/>
        <v>60000</v>
      </c>
      <c r="S14" s="25">
        <f t="shared" si="7"/>
        <v>0</v>
      </c>
    </row>
    <row r="15" spans="2:19" ht="12.75">
      <c r="B15" s="12"/>
      <c r="C15" s="30"/>
      <c r="D15" s="8" t="s">
        <v>21</v>
      </c>
      <c r="E15" s="27" t="s">
        <v>24</v>
      </c>
      <c r="F15" s="202">
        <v>49103.79</v>
      </c>
      <c r="G15" s="202"/>
      <c r="H15" s="202">
        <v>52751</v>
      </c>
      <c r="I15" s="202"/>
      <c r="J15" s="181">
        <v>50000</v>
      </c>
      <c r="K15" s="181"/>
      <c r="L15" s="28">
        <v>50000</v>
      </c>
      <c r="M15" s="84"/>
      <c r="N15" s="315">
        <v>60000</v>
      </c>
      <c r="O15" s="315"/>
      <c r="P15" s="86">
        <v>60000</v>
      </c>
      <c r="Q15" s="28"/>
      <c r="R15" s="28">
        <v>60000</v>
      </c>
      <c r="S15" s="28"/>
    </row>
    <row r="16" spans="2:19" ht="12.75">
      <c r="B16" s="23"/>
      <c r="C16" s="167" t="s">
        <v>273</v>
      </c>
      <c r="D16" s="436" t="s">
        <v>274</v>
      </c>
      <c r="E16" s="435"/>
      <c r="F16" s="189">
        <f>F17</f>
        <v>0</v>
      </c>
      <c r="G16" s="189">
        <f>G17</f>
        <v>0</v>
      </c>
      <c r="H16" s="189">
        <f>H17</f>
        <v>0</v>
      </c>
      <c r="I16" s="189">
        <f>I17</f>
        <v>0</v>
      </c>
      <c r="J16" s="180">
        <f aca="true" t="shared" si="8" ref="J16:S16">J17</f>
        <v>0</v>
      </c>
      <c r="K16" s="180">
        <f t="shared" si="8"/>
        <v>0</v>
      </c>
      <c r="L16" s="103">
        <f t="shared" si="8"/>
        <v>0</v>
      </c>
      <c r="M16" s="103">
        <f t="shared" si="8"/>
        <v>0</v>
      </c>
      <c r="N16" s="314">
        <f t="shared" si="8"/>
        <v>0</v>
      </c>
      <c r="O16" s="314">
        <f t="shared" si="8"/>
        <v>0</v>
      </c>
      <c r="P16" s="85">
        <f t="shared" si="8"/>
        <v>0</v>
      </c>
      <c r="Q16" s="25">
        <f t="shared" si="8"/>
        <v>0</v>
      </c>
      <c r="R16" s="25">
        <f t="shared" si="8"/>
        <v>0</v>
      </c>
      <c r="S16" s="25">
        <f t="shared" si="8"/>
        <v>0</v>
      </c>
    </row>
    <row r="17" spans="2:19" ht="12.75">
      <c r="B17" s="12"/>
      <c r="C17" s="30"/>
      <c r="D17" s="8" t="s">
        <v>21</v>
      </c>
      <c r="E17" s="27" t="s">
        <v>24</v>
      </c>
      <c r="F17" s="202"/>
      <c r="G17" s="202"/>
      <c r="H17" s="202"/>
      <c r="I17" s="202"/>
      <c r="J17" s="181"/>
      <c r="K17" s="181"/>
      <c r="L17" s="28"/>
      <c r="M17" s="84"/>
      <c r="N17" s="315"/>
      <c r="O17" s="315"/>
      <c r="P17" s="86"/>
      <c r="Q17" s="28"/>
      <c r="R17" s="28"/>
      <c r="S17" s="28"/>
    </row>
    <row r="18" spans="6:14" ht="33">
      <c r="F18" s="2"/>
      <c r="H18" s="2"/>
      <c r="J18" s="2"/>
      <c r="L18" s="221"/>
      <c r="M18" s="221"/>
      <c r="N18" s="221"/>
    </row>
    <row r="20" spans="4:5" ht="12.75">
      <c r="D20" s="1"/>
      <c r="E20" s="1"/>
    </row>
    <row r="21" spans="4:7" ht="90">
      <c r="D21" s="118"/>
      <c r="E21" s="145"/>
      <c r="G21" s="250"/>
    </row>
  </sheetData>
  <sheetProtection/>
  <mergeCells count="19">
    <mergeCell ref="R3:S3"/>
    <mergeCell ref="D16:E16"/>
    <mergeCell ref="C6:E6"/>
    <mergeCell ref="D7:E7"/>
    <mergeCell ref="C9:E9"/>
    <mergeCell ref="D10:E10"/>
    <mergeCell ref="F3:G3"/>
    <mergeCell ref="H3:I3"/>
    <mergeCell ref="D12:E12"/>
    <mergeCell ref="P3:Q3"/>
    <mergeCell ref="N3:O3"/>
    <mergeCell ref="B5:E5"/>
    <mergeCell ref="J3:K3"/>
    <mergeCell ref="L3:M3"/>
    <mergeCell ref="D14:E14"/>
    <mergeCell ref="B2:E2"/>
    <mergeCell ref="B3:B4"/>
    <mergeCell ref="C3:D4"/>
    <mergeCell ref="E3:E4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7"/>
  <sheetViews>
    <sheetView showGridLines="0" showZeros="0" zoomScale="120" zoomScaleNormal="120" zoomScalePageLayoutView="0" workbookViewId="0" topLeftCell="A1">
      <selection activeCell="N25" sqref="N25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4" width="11.7109375" style="0" customWidth="1"/>
    <col min="5" max="5" width="31.00390625" style="0" customWidth="1"/>
    <col min="6" max="19" width="10.7109375" style="0" customWidth="1"/>
  </cols>
  <sheetData>
    <row r="2" spans="2:19" ht="18.75">
      <c r="B2" s="11" t="s">
        <v>135</v>
      </c>
      <c r="C2" s="13"/>
      <c r="D2" s="13"/>
      <c r="E2" s="13"/>
      <c r="F2" s="6"/>
      <c r="G2" s="5"/>
      <c r="H2" s="5"/>
      <c r="I2" s="5"/>
      <c r="J2" s="5"/>
      <c r="K2" s="5"/>
      <c r="L2" s="174"/>
      <c r="M2" s="5"/>
      <c r="N2" s="5"/>
      <c r="O2" s="5"/>
      <c r="P2" s="5"/>
      <c r="Q2" s="5"/>
      <c r="R2" s="6"/>
      <c r="S2" s="6"/>
    </row>
    <row r="3" spans="2:19" ht="12.75" customHeight="1">
      <c r="B3" s="409" t="s">
        <v>158</v>
      </c>
      <c r="C3" s="479" t="s">
        <v>159</v>
      </c>
      <c r="D3" s="480"/>
      <c r="E3" s="483" t="s">
        <v>160</v>
      </c>
      <c r="F3" s="394" t="s">
        <v>281</v>
      </c>
      <c r="G3" s="408"/>
      <c r="H3" s="394" t="s">
        <v>308</v>
      </c>
      <c r="I3" s="408"/>
      <c r="J3" s="394" t="s">
        <v>309</v>
      </c>
      <c r="K3" s="408"/>
      <c r="L3" s="394" t="s">
        <v>310</v>
      </c>
      <c r="M3" s="395"/>
      <c r="N3" s="477" t="s">
        <v>272</v>
      </c>
      <c r="O3" s="478"/>
      <c r="P3" s="403" t="s">
        <v>282</v>
      </c>
      <c r="Q3" s="404"/>
      <c r="R3" s="394" t="s">
        <v>311</v>
      </c>
      <c r="S3" s="404"/>
    </row>
    <row r="4" spans="2:19" ht="25.5">
      <c r="B4" s="410"/>
      <c r="C4" s="481"/>
      <c r="D4" s="482"/>
      <c r="E4" s="484"/>
      <c r="F4" s="107" t="s">
        <v>2</v>
      </c>
      <c r="G4" s="107" t="s">
        <v>1</v>
      </c>
      <c r="H4" s="107" t="s">
        <v>2</v>
      </c>
      <c r="I4" s="107" t="s">
        <v>1</v>
      </c>
      <c r="J4" s="107" t="s">
        <v>2</v>
      </c>
      <c r="K4" s="107" t="s">
        <v>1</v>
      </c>
      <c r="L4" s="107" t="s">
        <v>2</v>
      </c>
      <c r="M4" s="108" t="s">
        <v>1</v>
      </c>
      <c r="N4" s="316" t="s">
        <v>2</v>
      </c>
      <c r="O4" s="316" t="s">
        <v>1</v>
      </c>
      <c r="P4" s="109" t="s">
        <v>2</v>
      </c>
      <c r="Q4" s="107" t="s">
        <v>1</v>
      </c>
      <c r="R4" s="107" t="s">
        <v>2</v>
      </c>
      <c r="S4" s="107" t="s">
        <v>1</v>
      </c>
    </row>
    <row r="5" spans="2:19" ht="12.75">
      <c r="B5" s="425" t="s">
        <v>199</v>
      </c>
      <c r="C5" s="451"/>
      <c r="D5" s="451"/>
      <c r="E5" s="452"/>
      <c r="F5" s="249">
        <f aca="true" t="shared" si="0" ref="F5:K5">F6+F12+F17+F25+F20</f>
        <v>193040.77</v>
      </c>
      <c r="G5" s="249">
        <f t="shared" si="0"/>
        <v>5977</v>
      </c>
      <c r="H5" s="249">
        <f t="shared" si="0"/>
        <v>243393.58000000002</v>
      </c>
      <c r="I5" s="249">
        <f t="shared" si="0"/>
        <v>38593.45</v>
      </c>
      <c r="J5" s="298">
        <f t="shared" si="0"/>
        <v>215100</v>
      </c>
      <c r="K5" s="298">
        <f t="shared" si="0"/>
        <v>10000</v>
      </c>
      <c r="L5" s="298">
        <f aca="true" t="shared" si="1" ref="L5:S5">L6+L12+L17+L25+L20</f>
        <v>207400</v>
      </c>
      <c r="M5" s="298">
        <f t="shared" si="1"/>
        <v>18000</v>
      </c>
      <c r="N5" s="312">
        <f t="shared" si="1"/>
        <v>251800</v>
      </c>
      <c r="O5" s="312">
        <f t="shared" si="1"/>
        <v>10000</v>
      </c>
      <c r="P5" s="286">
        <f t="shared" si="1"/>
        <v>168150</v>
      </c>
      <c r="Q5" s="288">
        <f t="shared" si="1"/>
        <v>0</v>
      </c>
      <c r="R5" s="288">
        <f t="shared" si="1"/>
        <v>168150</v>
      </c>
      <c r="S5" s="288">
        <f t="shared" si="1"/>
        <v>0</v>
      </c>
    </row>
    <row r="6" spans="2:19" ht="12.75">
      <c r="B6" s="270">
        <v>1</v>
      </c>
      <c r="C6" s="471" t="s">
        <v>136</v>
      </c>
      <c r="D6" s="472"/>
      <c r="E6" s="473"/>
      <c r="F6" s="300">
        <f aca="true" t="shared" si="2" ref="F6:S6">F7</f>
        <v>60336.479999999996</v>
      </c>
      <c r="G6" s="300">
        <f t="shared" si="2"/>
        <v>1990</v>
      </c>
      <c r="H6" s="300">
        <f t="shared" si="2"/>
        <v>71872</v>
      </c>
      <c r="I6" s="300">
        <f t="shared" si="2"/>
        <v>19809</v>
      </c>
      <c r="J6" s="303">
        <f t="shared" si="2"/>
        <v>79500</v>
      </c>
      <c r="K6" s="303">
        <f t="shared" si="2"/>
        <v>10000</v>
      </c>
      <c r="L6" s="302">
        <f t="shared" si="2"/>
        <v>66700</v>
      </c>
      <c r="M6" s="302">
        <f t="shared" si="2"/>
        <v>18000</v>
      </c>
      <c r="N6" s="313">
        <f t="shared" si="2"/>
        <v>79500</v>
      </c>
      <c r="O6" s="313">
        <f t="shared" si="2"/>
        <v>10000</v>
      </c>
      <c r="P6" s="295">
        <f t="shared" si="2"/>
        <v>72950</v>
      </c>
      <c r="Q6" s="297">
        <f t="shared" si="2"/>
        <v>0</v>
      </c>
      <c r="R6" s="297">
        <f t="shared" si="2"/>
        <v>72950</v>
      </c>
      <c r="S6" s="297">
        <f t="shared" si="2"/>
        <v>0</v>
      </c>
    </row>
    <row r="7" spans="2:19" ht="12.75">
      <c r="B7" s="23"/>
      <c r="C7" s="24" t="s">
        <v>137</v>
      </c>
      <c r="D7" s="437" t="s">
        <v>136</v>
      </c>
      <c r="E7" s="438"/>
      <c r="F7" s="189">
        <f aca="true" t="shared" si="3" ref="F7:M7">SUM(F8:F11)</f>
        <v>60336.479999999996</v>
      </c>
      <c r="G7" s="189">
        <f t="shared" si="3"/>
        <v>1990</v>
      </c>
      <c r="H7" s="189">
        <f t="shared" si="3"/>
        <v>71872</v>
      </c>
      <c r="I7" s="189">
        <f t="shared" si="3"/>
        <v>19809</v>
      </c>
      <c r="J7" s="251">
        <f t="shared" si="3"/>
        <v>79500</v>
      </c>
      <c r="K7" s="251">
        <f t="shared" si="3"/>
        <v>10000</v>
      </c>
      <c r="L7" s="103">
        <f t="shared" si="3"/>
        <v>66700</v>
      </c>
      <c r="M7" s="103">
        <f t="shared" si="3"/>
        <v>18000</v>
      </c>
      <c r="N7" s="314">
        <f aca="true" t="shared" si="4" ref="N7:S7">SUM(N8:N11)</f>
        <v>79500</v>
      </c>
      <c r="O7" s="314">
        <f t="shared" si="4"/>
        <v>10000</v>
      </c>
      <c r="P7" s="85">
        <f t="shared" si="4"/>
        <v>72950</v>
      </c>
      <c r="Q7" s="25">
        <f t="shared" si="4"/>
        <v>0</v>
      </c>
      <c r="R7" s="25">
        <f t="shared" si="4"/>
        <v>72950</v>
      </c>
      <c r="S7" s="25">
        <f t="shared" si="4"/>
        <v>0</v>
      </c>
    </row>
    <row r="8" spans="2:19" ht="12.75">
      <c r="B8" s="12"/>
      <c r="C8" s="31"/>
      <c r="D8" s="36" t="s">
        <v>19</v>
      </c>
      <c r="E8" s="34" t="s">
        <v>138</v>
      </c>
      <c r="F8" s="202">
        <v>16853.83</v>
      </c>
      <c r="G8" s="202"/>
      <c r="H8" s="202">
        <v>19230</v>
      </c>
      <c r="I8" s="202"/>
      <c r="J8" s="252">
        <v>29000</v>
      </c>
      <c r="K8" s="252"/>
      <c r="L8" s="86">
        <v>16000</v>
      </c>
      <c r="M8" s="84"/>
      <c r="N8" s="315">
        <v>29000</v>
      </c>
      <c r="O8" s="315"/>
      <c r="P8" s="86">
        <v>17000</v>
      </c>
      <c r="Q8" s="28"/>
      <c r="R8" s="28">
        <v>17000</v>
      </c>
      <c r="S8" s="28"/>
    </row>
    <row r="9" spans="2:19" ht="12.75">
      <c r="B9" s="12"/>
      <c r="C9" s="31"/>
      <c r="D9" s="36" t="s">
        <v>20</v>
      </c>
      <c r="E9" s="34" t="s">
        <v>104</v>
      </c>
      <c r="F9" s="202">
        <v>8584.66</v>
      </c>
      <c r="G9" s="202"/>
      <c r="H9" s="202">
        <v>8843</v>
      </c>
      <c r="I9" s="202"/>
      <c r="J9" s="252">
        <v>10500</v>
      </c>
      <c r="K9" s="252"/>
      <c r="L9" s="86">
        <v>5700</v>
      </c>
      <c r="M9" s="84"/>
      <c r="N9" s="315">
        <v>10500</v>
      </c>
      <c r="O9" s="315"/>
      <c r="P9" s="86">
        <v>5950</v>
      </c>
      <c r="Q9" s="28"/>
      <c r="R9" s="28">
        <v>5950</v>
      </c>
      <c r="S9" s="28"/>
    </row>
    <row r="10" spans="2:19" ht="12.75">
      <c r="B10" s="12"/>
      <c r="C10" s="31"/>
      <c r="D10" s="36" t="s">
        <v>21</v>
      </c>
      <c r="E10" s="34" t="s">
        <v>24</v>
      </c>
      <c r="F10" s="202">
        <v>34897.99</v>
      </c>
      <c r="G10" s="202">
        <v>1990</v>
      </c>
      <c r="H10" s="202">
        <v>43799</v>
      </c>
      <c r="I10" s="202"/>
      <c r="J10" s="252">
        <v>40000</v>
      </c>
      <c r="K10" s="252"/>
      <c r="L10" s="86">
        <v>45000</v>
      </c>
      <c r="M10" s="84"/>
      <c r="N10" s="315">
        <v>40000</v>
      </c>
      <c r="O10" s="315"/>
      <c r="P10" s="86">
        <v>50000</v>
      </c>
      <c r="Q10" s="28"/>
      <c r="R10" s="28">
        <v>50000</v>
      </c>
      <c r="S10" s="28"/>
    </row>
    <row r="11" spans="2:19" ht="12.75">
      <c r="B11" s="12"/>
      <c r="C11" s="31"/>
      <c r="D11" s="36" t="s">
        <v>95</v>
      </c>
      <c r="E11" s="147" t="s">
        <v>250</v>
      </c>
      <c r="F11" s="202"/>
      <c r="G11" s="202"/>
      <c r="H11" s="202"/>
      <c r="I11" s="202">
        <v>19809</v>
      </c>
      <c r="J11" s="252"/>
      <c r="K11" s="252">
        <v>10000</v>
      </c>
      <c r="L11" s="86"/>
      <c r="M11" s="84">
        <v>18000</v>
      </c>
      <c r="N11" s="315"/>
      <c r="O11" s="315">
        <v>10000</v>
      </c>
      <c r="P11" s="86"/>
      <c r="Q11" s="28"/>
      <c r="R11" s="28"/>
      <c r="S11" s="28"/>
    </row>
    <row r="12" spans="2:19" ht="12.75">
      <c r="B12" s="270">
        <v>2</v>
      </c>
      <c r="C12" s="471" t="s">
        <v>11</v>
      </c>
      <c r="D12" s="472"/>
      <c r="E12" s="473"/>
      <c r="F12" s="300">
        <f aca="true" t="shared" si="5" ref="F12:S12">F13</f>
        <v>26731.949999999997</v>
      </c>
      <c r="G12" s="300">
        <f t="shared" si="5"/>
        <v>0</v>
      </c>
      <c r="H12" s="300">
        <f t="shared" si="5"/>
        <v>22512</v>
      </c>
      <c r="I12" s="300">
        <f t="shared" si="5"/>
        <v>0</v>
      </c>
      <c r="J12" s="303">
        <f t="shared" si="5"/>
        <v>24600</v>
      </c>
      <c r="K12" s="303">
        <f t="shared" si="5"/>
        <v>0</v>
      </c>
      <c r="L12" s="302">
        <f t="shared" si="5"/>
        <v>24000</v>
      </c>
      <c r="M12" s="302">
        <f t="shared" si="5"/>
        <v>0</v>
      </c>
      <c r="N12" s="313">
        <f t="shared" si="5"/>
        <v>29300</v>
      </c>
      <c r="O12" s="313">
        <f t="shared" si="5"/>
        <v>0</v>
      </c>
      <c r="P12" s="295">
        <f t="shared" si="5"/>
        <v>23200</v>
      </c>
      <c r="Q12" s="297">
        <f t="shared" si="5"/>
        <v>0</v>
      </c>
      <c r="R12" s="297">
        <f t="shared" si="5"/>
        <v>23200</v>
      </c>
      <c r="S12" s="297">
        <f t="shared" si="5"/>
        <v>0</v>
      </c>
    </row>
    <row r="13" spans="2:19" ht="12.75">
      <c r="B13" s="23"/>
      <c r="C13" s="167" t="s">
        <v>137</v>
      </c>
      <c r="D13" s="437" t="s">
        <v>139</v>
      </c>
      <c r="E13" s="438"/>
      <c r="F13" s="189">
        <f aca="true" t="shared" si="6" ref="F13:K13">F14+F15+F16</f>
        <v>26731.949999999997</v>
      </c>
      <c r="G13" s="189">
        <f t="shared" si="6"/>
        <v>0</v>
      </c>
      <c r="H13" s="189">
        <f t="shared" si="6"/>
        <v>22512</v>
      </c>
      <c r="I13" s="189">
        <f t="shared" si="6"/>
        <v>0</v>
      </c>
      <c r="J13" s="251">
        <f t="shared" si="6"/>
        <v>24600</v>
      </c>
      <c r="K13" s="251">
        <f t="shared" si="6"/>
        <v>0</v>
      </c>
      <c r="L13" s="103">
        <v>24000</v>
      </c>
      <c r="M13" s="103">
        <f>M14+M15+M16</f>
        <v>0</v>
      </c>
      <c r="N13" s="314">
        <f aca="true" t="shared" si="7" ref="N13:S13">N14+N15+N16</f>
        <v>29300</v>
      </c>
      <c r="O13" s="314">
        <f t="shared" si="7"/>
        <v>0</v>
      </c>
      <c r="P13" s="85">
        <f t="shared" si="7"/>
        <v>23200</v>
      </c>
      <c r="Q13" s="25">
        <f t="shared" si="7"/>
        <v>0</v>
      </c>
      <c r="R13" s="25">
        <f t="shared" si="7"/>
        <v>23200</v>
      </c>
      <c r="S13" s="25">
        <f t="shared" si="7"/>
        <v>0</v>
      </c>
    </row>
    <row r="14" spans="2:19" ht="12.75">
      <c r="B14" s="12"/>
      <c r="C14" s="31"/>
      <c r="D14" s="36" t="s">
        <v>19</v>
      </c>
      <c r="E14" s="34" t="s">
        <v>138</v>
      </c>
      <c r="F14" s="202">
        <v>11715.59</v>
      </c>
      <c r="G14" s="202"/>
      <c r="H14" s="202">
        <v>12370</v>
      </c>
      <c r="I14" s="202"/>
      <c r="J14" s="252">
        <v>13000</v>
      </c>
      <c r="K14" s="252"/>
      <c r="L14" s="86">
        <v>12000</v>
      </c>
      <c r="M14" s="84"/>
      <c r="N14" s="315">
        <v>15000</v>
      </c>
      <c r="O14" s="315"/>
      <c r="P14" s="86">
        <v>12000</v>
      </c>
      <c r="Q14" s="28"/>
      <c r="R14" s="28">
        <v>12000</v>
      </c>
      <c r="S14" s="28"/>
    </row>
    <row r="15" spans="2:19" ht="12.75">
      <c r="B15" s="12"/>
      <c r="C15" s="31"/>
      <c r="D15" s="36" t="s">
        <v>20</v>
      </c>
      <c r="E15" s="34" t="s">
        <v>104</v>
      </c>
      <c r="F15" s="202">
        <v>3585.81</v>
      </c>
      <c r="G15" s="202"/>
      <c r="H15" s="202">
        <v>3956</v>
      </c>
      <c r="I15" s="202"/>
      <c r="J15" s="252">
        <v>4600</v>
      </c>
      <c r="K15" s="252"/>
      <c r="L15" s="86">
        <v>4400</v>
      </c>
      <c r="M15" s="84"/>
      <c r="N15" s="315">
        <v>5300</v>
      </c>
      <c r="O15" s="315"/>
      <c r="P15" s="86">
        <v>4200</v>
      </c>
      <c r="Q15" s="28"/>
      <c r="R15" s="28">
        <v>4200</v>
      </c>
      <c r="S15" s="28"/>
    </row>
    <row r="16" spans="2:19" ht="12.75">
      <c r="B16" s="12"/>
      <c r="C16" s="31"/>
      <c r="D16" s="36" t="s">
        <v>21</v>
      </c>
      <c r="E16" s="34" t="s">
        <v>24</v>
      </c>
      <c r="F16" s="202">
        <v>11430.55</v>
      </c>
      <c r="G16" s="202"/>
      <c r="H16" s="202">
        <v>6186</v>
      </c>
      <c r="I16" s="202"/>
      <c r="J16" s="252">
        <v>7000</v>
      </c>
      <c r="K16" s="252"/>
      <c r="L16" s="86">
        <v>9000</v>
      </c>
      <c r="M16" s="84"/>
      <c r="N16" s="315">
        <v>9000</v>
      </c>
      <c r="O16" s="315"/>
      <c r="P16" s="86">
        <v>7000</v>
      </c>
      <c r="Q16" s="28"/>
      <c r="R16" s="28">
        <v>7000</v>
      </c>
      <c r="S16" s="28"/>
    </row>
    <row r="17" spans="2:19" ht="12.75">
      <c r="B17" s="270">
        <v>3</v>
      </c>
      <c r="C17" s="471" t="s">
        <v>140</v>
      </c>
      <c r="D17" s="472"/>
      <c r="E17" s="473"/>
      <c r="F17" s="300">
        <f aca="true" t="shared" si="8" ref="F17:M17">F19</f>
        <v>0</v>
      </c>
      <c r="G17" s="300">
        <f t="shared" si="8"/>
        <v>3987</v>
      </c>
      <c r="H17" s="300">
        <f t="shared" si="8"/>
        <v>0</v>
      </c>
      <c r="I17" s="300">
        <f t="shared" si="8"/>
        <v>0</v>
      </c>
      <c r="J17" s="303">
        <f t="shared" si="8"/>
        <v>0</v>
      </c>
      <c r="K17" s="303">
        <f t="shared" si="8"/>
        <v>0</v>
      </c>
      <c r="L17" s="302">
        <f t="shared" si="8"/>
        <v>0</v>
      </c>
      <c r="M17" s="302">
        <f t="shared" si="8"/>
        <v>0</v>
      </c>
      <c r="N17" s="313">
        <f aca="true" t="shared" si="9" ref="N17:S17">N19</f>
        <v>0</v>
      </c>
      <c r="O17" s="313">
        <f t="shared" si="9"/>
        <v>0</v>
      </c>
      <c r="P17" s="295">
        <f t="shared" si="9"/>
        <v>0</v>
      </c>
      <c r="Q17" s="297">
        <f t="shared" si="9"/>
        <v>0</v>
      </c>
      <c r="R17" s="297">
        <f t="shared" si="9"/>
        <v>0</v>
      </c>
      <c r="S17" s="297">
        <f t="shared" si="9"/>
        <v>0</v>
      </c>
    </row>
    <row r="18" spans="2:19" ht="12.75">
      <c r="B18" s="23"/>
      <c r="C18" s="167" t="s">
        <v>137</v>
      </c>
      <c r="D18" s="437" t="s">
        <v>141</v>
      </c>
      <c r="E18" s="438"/>
      <c r="F18" s="189">
        <f aca="true" t="shared" si="10" ref="F18:O18">SUM(F19:F19)</f>
        <v>0</v>
      </c>
      <c r="G18" s="189">
        <f t="shared" si="10"/>
        <v>3987</v>
      </c>
      <c r="H18" s="189">
        <f t="shared" si="10"/>
        <v>0</v>
      </c>
      <c r="I18" s="189">
        <f t="shared" si="10"/>
        <v>0</v>
      </c>
      <c r="J18" s="251">
        <f t="shared" si="10"/>
        <v>0</v>
      </c>
      <c r="K18" s="251">
        <f t="shared" si="10"/>
        <v>0</v>
      </c>
      <c r="L18" s="103">
        <f t="shared" si="10"/>
        <v>0</v>
      </c>
      <c r="M18" s="103">
        <f t="shared" si="10"/>
        <v>0</v>
      </c>
      <c r="N18" s="314">
        <f t="shared" si="10"/>
        <v>0</v>
      </c>
      <c r="O18" s="314">
        <f t="shared" si="10"/>
        <v>0</v>
      </c>
      <c r="P18" s="85">
        <f>SUM(P19:P19)</f>
        <v>0</v>
      </c>
      <c r="Q18" s="25">
        <f>SUM(Q19:Q19)</f>
        <v>0</v>
      </c>
      <c r="R18" s="25">
        <f>SUM(R19:R19)</f>
        <v>0</v>
      </c>
      <c r="S18" s="25">
        <f>SUM(S19:S19)</f>
        <v>0</v>
      </c>
    </row>
    <row r="19" spans="2:19" ht="12.75">
      <c r="B19" s="40"/>
      <c r="C19" s="41"/>
      <c r="D19" s="44" t="s">
        <v>21</v>
      </c>
      <c r="E19" s="40" t="s">
        <v>24</v>
      </c>
      <c r="F19" s="202"/>
      <c r="G19" s="202">
        <v>3987</v>
      </c>
      <c r="H19" s="202"/>
      <c r="I19" s="202"/>
      <c r="J19" s="252"/>
      <c r="K19" s="252"/>
      <c r="L19" s="86"/>
      <c r="M19" s="84"/>
      <c r="N19" s="315"/>
      <c r="O19" s="315"/>
      <c r="P19" s="86"/>
      <c r="Q19" s="28"/>
      <c r="R19" s="28"/>
      <c r="S19" s="28"/>
    </row>
    <row r="20" spans="2:19" ht="12.75">
      <c r="B20" s="270">
        <v>4</v>
      </c>
      <c r="C20" s="471" t="s">
        <v>153</v>
      </c>
      <c r="D20" s="472"/>
      <c r="E20" s="473"/>
      <c r="F20" s="300">
        <f>SUM(F22:F22)</f>
        <v>44175</v>
      </c>
      <c r="G20" s="300">
        <f>SUM(G22:G22)</f>
        <v>0</v>
      </c>
      <c r="H20" s="300">
        <f>SUM(H22:H23)</f>
        <v>79560</v>
      </c>
      <c r="I20" s="300">
        <f>SUM(I22:I22)</f>
        <v>0</v>
      </c>
      <c r="J20" s="303">
        <f>SUM(J22:J22)</f>
        <v>40000</v>
      </c>
      <c r="K20" s="303">
        <f>SUM(K22:K22)</f>
        <v>0</v>
      </c>
      <c r="L20" s="302">
        <f>SUM(L22:L23)</f>
        <v>50000</v>
      </c>
      <c r="M20" s="302">
        <f>SUM(M22:M22)</f>
        <v>0</v>
      </c>
      <c r="N20" s="313">
        <f aca="true" t="shared" si="11" ref="N20:S20">SUM(N22:N22)</f>
        <v>60000</v>
      </c>
      <c r="O20" s="313">
        <f t="shared" si="11"/>
        <v>0</v>
      </c>
      <c r="P20" s="295">
        <f t="shared" si="11"/>
        <v>32000</v>
      </c>
      <c r="Q20" s="297">
        <f t="shared" si="11"/>
        <v>0</v>
      </c>
      <c r="R20" s="297">
        <f t="shared" si="11"/>
        <v>32000</v>
      </c>
      <c r="S20" s="297">
        <f t="shared" si="11"/>
        <v>0</v>
      </c>
    </row>
    <row r="21" spans="2:19" ht="12.75">
      <c r="B21" s="23"/>
      <c r="C21" s="167" t="s">
        <v>137</v>
      </c>
      <c r="D21" s="437" t="s">
        <v>142</v>
      </c>
      <c r="E21" s="438"/>
      <c r="F21" s="189">
        <f aca="true" t="shared" si="12" ref="F21:R21">SUM(F22:F22)</f>
        <v>44175</v>
      </c>
      <c r="G21" s="189">
        <f t="shared" si="12"/>
        <v>0</v>
      </c>
      <c r="H21" s="189">
        <f>SUM(H22:H23)</f>
        <v>79560</v>
      </c>
      <c r="I21" s="189">
        <f>SUM(I22:I22)</f>
        <v>0</v>
      </c>
      <c r="J21" s="251">
        <f t="shared" si="12"/>
        <v>40000</v>
      </c>
      <c r="K21" s="251">
        <f t="shared" si="12"/>
        <v>0</v>
      </c>
      <c r="L21" s="103">
        <f>SUM(L22:L23)</f>
        <v>50000</v>
      </c>
      <c r="M21" s="103">
        <f t="shared" si="12"/>
        <v>0</v>
      </c>
      <c r="N21" s="314">
        <f t="shared" si="12"/>
        <v>60000</v>
      </c>
      <c r="O21" s="314">
        <f t="shared" si="12"/>
        <v>0</v>
      </c>
      <c r="P21" s="85">
        <f t="shared" si="12"/>
        <v>32000</v>
      </c>
      <c r="Q21" s="85">
        <f t="shared" si="12"/>
        <v>0</v>
      </c>
      <c r="R21" s="85">
        <f t="shared" si="12"/>
        <v>32000</v>
      </c>
      <c r="S21" s="25">
        <f>SUM(S22:S22)</f>
        <v>0</v>
      </c>
    </row>
    <row r="22" spans="2:19" ht="12.75">
      <c r="B22" s="8"/>
      <c r="C22" s="42"/>
      <c r="D22" s="36" t="s">
        <v>21</v>
      </c>
      <c r="E22" s="34" t="s">
        <v>24</v>
      </c>
      <c r="F22" s="202">
        <v>44175</v>
      </c>
      <c r="G22" s="202"/>
      <c r="H22" s="202">
        <v>56626</v>
      </c>
      <c r="I22" s="202"/>
      <c r="J22" s="252">
        <v>40000</v>
      </c>
      <c r="K22" s="252"/>
      <c r="L22" s="86">
        <v>50000</v>
      </c>
      <c r="M22" s="84"/>
      <c r="N22" s="315">
        <v>60000</v>
      </c>
      <c r="O22" s="315"/>
      <c r="P22" s="86">
        <v>32000</v>
      </c>
      <c r="Q22" s="28"/>
      <c r="R22" s="28">
        <v>32000</v>
      </c>
      <c r="S22" s="28"/>
    </row>
    <row r="23" spans="2:19" ht="12.75">
      <c r="B23" s="8"/>
      <c r="C23" s="42"/>
      <c r="D23" s="162" t="s">
        <v>286</v>
      </c>
      <c r="E23" s="147" t="s">
        <v>287</v>
      </c>
      <c r="F23" s="202"/>
      <c r="G23" s="202"/>
      <c r="H23" s="202">
        <v>22934</v>
      </c>
      <c r="I23" s="202"/>
      <c r="J23" s="252"/>
      <c r="K23" s="252"/>
      <c r="L23" s="86"/>
      <c r="M23" s="84"/>
      <c r="N23" s="315"/>
      <c r="O23" s="315"/>
      <c r="P23" s="86"/>
      <c r="Q23" s="28"/>
      <c r="R23" s="28"/>
      <c r="S23" s="28"/>
    </row>
    <row r="24" spans="2:19" ht="12.75">
      <c r="B24" s="8"/>
      <c r="C24" s="308"/>
      <c r="D24" s="309" t="s">
        <v>286</v>
      </c>
      <c r="E24" s="310" t="s">
        <v>319</v>
      </c>
      <c r="F24" s="202"/>
      <c r="G24" s="202"/>
      <c r="H24" s="202"/>
      <c r="I24" s="202"/>
      <c r="J24" s="252"/>
      <c r="K24" s="252"/>
      <c r="L24" s="86"/>
      <c r="M24" s="84"/>
      <c r="N24" s="315"/>
      <c r="O24" s="315"/>
      <c r="P24" s="86"/>
      <c r="Q24" s="28"/>
      <c r="R24" s="28"/>
      <c r="S24" s="28"/>
    </row>
    <row r="25" spans="2:19" ht="12.75">
      <c r="B25" s="270">
        <v>5</v>
      </c>
      <c r="C25" s="471" t="s">
        <v>154</v>
      </c>
      <c r="D25" s="472"/>
      <c r="E25" s="473"/>
      <c r="F25" s="300">
        <f aca="true" t="shared" si="13" ref="F25:M25">SUM(F26+F30)</f>
        <v>61797.34</v>
      </c>
      <c r="G25" s="300">
        <f t="shared" si="13"/>
        <v>0</v>
      </c>
      <c r="H25" s="300">
        <f t="shared" si="13"/>
        <v>69449.58</v>
      </c>
      <c r="I25" s="300">
        <f t="shared" si="13"/>
        <v>18784.45</v>
      </c>
      <c r="J25" s="303">
        <f t="shared" si="13"/>
        <v>71000</v>
      </c>
      <c r="K25" s="303">
        <f t="shared" si="13"/>
        <v>0</v>
      </c>
      <c r="L25" s="302">
        <f t="shared" si="13"/>
        <v>66700</v>
      </c>
      <c r="M25" s="302">
        <f t="shared" si="13"/>
        <v>0</v>
      </c>
      <c r="N25" s="313">
        <f aca="true" t="shared" si="14" ref="N25:S25">SUM(N26+N30)</f>
        <v>83000</v>
      </c>
      <c r="O25" s="313">
        <f t="shared" si="14"/>
        <v>0</v>
      </c>
      <c r="P25" s="295">
        <f t="shared" si="14"/>
        <v>40000</v>
      </c>
      <c r="Q25" s="297">
        <f t="shared" si="14"/>
        <v>0</v>
      </c>
      <c r="R25" s="297">
        <f t="shared" si="14"/>
        <v>40000</v>
      </c>
      <c r="S25" s="297">
        <f t="shared" si="14"/>
        <v>0</v>
      </c>
    </row>
    <row r="26" spans="2:19" ht="12.75">
      <c r="B26" s="23"/>
      <c r="C26" s="24" t="s">
        <v>4</v>
      </c>
      <c r="D26" s="43" t="s">
        <v>143</v>
      </c>
      <c r="E26" s="43"/>
      <c r="F26" s="189">
        <f aca="true" t="shared" si="15" ref="F26:K26">SUM(F27:F29)</f>
        <v>37400</v>
      </c>
      <c r="G26" s="189">
        <f t="shared" si="15"/>
        <v>0</v>
      </c>
      <c r="H26" s="189">
        <f t="shared" si="15"/>
        <v>45764.58</v>
      </c>
      <c r="I26" s="189">
        <f t="shared" si="15"/>
        <v>18784.45</v>
      </c>
      <c r="J26" s="251">
        <f t="shared" si="15"/>
        <v>36000</v>
      </c>
      <c r="K26" s="251">
        <f t="shared" si="15"/>
        <v>0</v>
      </c>
      <c r="L26" s="110">
        <f aca="true" t="shared" si="16" ref="L26:S26">SUM(L27:L29)</f>
        <v>42000</v>
      </c>
      <c r="M26" s="110">
        <f t="shared" si="16"/>
        <v>0</v>
      </c>
      <c r="N26" s="314">
        <f t="shared" si="16"/>
        <v>40000</v>
      </c>
      <c r="O26" s="314">
        <f t="shared" si="16"/>
        <v>0</v>
      </c>
      <c r="P26" s="85">
        <f t="shared" si="16"/>
        <v>35000</v>
      </c>
      <c r="Q26" s="85">
        <f t="shared" si="16"/>
        <v>0</v>
      </c>
      <c r="R26" s="85">
        <f t="shared" si="16"/>
        <v>35000</v>
      </c>
      <c r="S26" s="25">
        <f t="shared" si="16"/>
        <v>0</v>
      </c>
    </row>
    <row r="27" spans="2:19" ht="12.75">
      <c r="B27" s="8"/>
      <c r="C27" s="38"/>
      <c r="D27" s="36" t="s">
        <v>21</v>
      </c>
      <c r="E27" s="34" t="s">
        <v>24</v>
      </c>
      <c r="F27" s="202"/>
      <c r="G27" s="202"/>
      <c r="H27" s="202">
        <v>11764.58</v>
      </c>
      <c r="I27" s="202"/>
      <c r="J27" s="252">
        <v>3000</v>
      </c>
      <c r="K27" s="252"/>
      <c r="L27" s="86">
        <v>5000</v>
      </c>
      <c r="M27" s="84"/>
      <c r="N27" s="315">
        <v>5000</v>
      </c>
      <c r="O27" s="315"/>
      <c r="P27" s="86"/>
      <c r="Q27" s="28"/>
      <c r="R27" s="28"/>
      <c r="S27" s="28"/>
    </row>
    <row r="28" spans="2:19" ht="12.75">
      <c r="B28" s="8"/>
      <c r="C28" s="38"/>
      <c r="D28" s="36" t="s">
        <v>22</v>
      </c>
      <c r="E28" s="147" t="s">
        <v>144</v>
      </c>
      <c r="F28" s="202">
        <v>37400</v>
      </c>
      <c r="G28" s="202"/>
      <c r="H28" s="202">
        <v>34000</v>
      </c>
      <c r="I28" s="202"/>
      <c r="J28" s="252">
        <v>33000</v>
      </c>
      <c r="K28" s="252"/>
      <c r="L28" s="100">
        <v>37000</v>
      </c>
      <c r="M28" s="100"/>
      <c r="N28" s="315">
        <v>35000</v>
      </c>
      <c r="O28" s="315"/>
      <c r="P28" s="86">
        <v>35000</v>
      </c>
      <c r="Q28" s="28"/>
      <c r="R28" s="28">
        <v>35000</v>
      </c>
      <c r="S28" s="28"/>
    </row>
    <row r="29" spans="2:19" ht="12.75">
      <c r="B29" s="8"/>
      <c r="C29" s="38"/>
      <c r="D29" s="162"/>
      <c r="E29" s="147"/>
      <c r="F29" s="202"/>
      <c r="G29" s="202"/>
      <c r="H29" s="202"/>
      <c r="I29" s="202">
        <v>18784.45</v>
      </c>
      <c r="J29" s="252"/>
      <c r="K29" s="252"/>
      <c r="L29" s="86"/>
      <c r="M29" s="84"/>
      <c r="N29" s="315"/>
      <c r="O29" s="315"/>
      <c r="P29" s="86"/>
      <c r="Q29" s="28"/>
      <c r="R29" s="28"/>
      <c r="S29" s="28"/>
    </row>
    <row r="30" spans="2:19" ht="12.75">
      <c r="B30" s="307" t="s">
        <v>313</v>
      </c>
      <c r="C30" s="304" t="s">
        <v>4</v>
      </c>
      <c r="D30" s="485" t="s">
        <v>145</v>
      </c>
      <c r="E30" s="486"/>
      <c r="F30" s="305">
        <f aca="true" t="shared" si="17" ref="F30:K30">SUM(F31:F32)</f>
        <v>24397.34</v>
      </c>
      <c r="G30" s="305">
        <f t="shared" si="17"/>
        <v>0</v>
      </c>
      <c r="H30" s="306">
        <f t="shared" si="17"/>
        <v>23685</v>
      </c>
      <c r="I30" s="306">
        <f t="shared" si="17"/>
        <v>0</v>
      </c>
      <c r="J30" s="305">
        <f t="shared" si="17"/>
        <v>35000</v>
      </c>
      <c r="K30" s="305">
        <f t="shared" si="17"/>
        <v>0</v>
      </c>
      <c r="L30" s="305">
        <f aca="true" t="shared" si="18" ref="L30:S30">SUM(L31:L32)</f>
        <v>24700</v>
      </c>
      <c r="M30" s="305">
        <f t="shared" si="18"/>
        <v>0</v>
      </c>
      <c r="N30" s="317">
        <f t="shared" si="18"/>
        <v>43000</v>
      </c>
      <c r="O30" s="317">
        <f t="shared" si="18"/>
        <v>0</v>
      </c>
      <c r="P30" s="305">
        <f t="shared" si="18"/>
        <v>5000</v>
      </c>
      <c r="Q30" s="305">
        <f t="shared" si="18"/>
        <v>0</v>
      </c>
      <c r="R30" s="305">
        <f t="shared" si="18"/>
        <v>5000</v>
      </c>
      <c r="S30" s="305">
        <f t="shared" si="18"/>
        <v>0</v>
      </c>
    </row>
    <row r="31" spans="2:19" ht="12.75">
      <c r="B31" s="12"/>
      <c r="C31" s="31"/>
      <c r="D31" s="36" t="s">
        <v>22</v>
      </c>
      <c r="E31" s="34" t="s">
        <v>187</v>
      </c>
      <c r="F31" s="202">
        <v>1302</v>
      </c>
      <c r="G31" s="202"/>
      <c r="H31" s="202">
        <v>3300</v>
      </c>
      <c r="I31" s="202"/>
      <c r="J31" s="252">
        <v>15000</v>
      </c>
      <c r="K31" s="252"/>
      <c r="L31" s="86">
        <v>4700</v>
      </c>
      <c r="M31" s="84"/>
      <c r="N31" s="315">
        <v>15000</v>
      </c>
      <c r="O31" s="315"/>
      <c r="P31" s="86">
        <v>5000</v>
      </c>
      <c r="Q31" s="28"/>
      <c r="R31" s="28">
        <v>5000</v>
      </c>
      <c r="S31" s="28"/>
    </row>
    <row r="32" spans="3:19" ht="12.75">
      <c r="C32" s="38"/>
      <c r="D32" s="162" t="s">
        <v>22</v>
      </c>
      <c r="E32" s="147" t="s">
        <v>285</v>
      </c>
      <c r="F32" s="202">
        <v>23095.34</v>
      </c>
      <c r="G32" s="202"/>
      <c r="H32" s="202">
        <v>20385</v>
      </c>
      <c r="I32" s="202"/>
      <c r="J32" s="181">
        <v>20000</v>
      </c>
      <c r="K32" s="181"/>
      <c r="L32" s="86">
        <v>20000</v>
      </c>
      <c r="M32" s="84"/>
      <c r="N32" s="315">
        <v>28000</v>
      </c>
      <c r="O32" s="315"/>
      <c r="P32" s="86"/>
      <c r="Q32" s="28"/>
      <c r="R32" s="28"/>
      <c r="S32" s="28"/>
    </row>
    <row r="33" spans="6:14" ht="33">
      <c r="F33" s="253"/>
      <c r="G33" s="253"/>
      <c r="H33" s="253"/>
      <c r="I33" s="253"/>
      <c r="J33" s="253"/>
      <c r="K33" s="253"/>
      <c r="L33" s="221"/>
      <c r="M33" s="221"/>
      <c r="N33" s="221"/>
    </row>
    <row r="37" spans="5:8" ht="90">
      <c r="E37" s="118"/>
      <c r="F37" s="145"/>
      <c r="G37" s="146"/>
      <c r="H37" s="144"/>
    </row>
  </sheetData>
  <sheetProtection/>
  <mergeCells count="21">
    <mergeCell ref="D21:E21"/>
    <mergeCell ref="C25:E25"/>
    <mergeCell ref="D30:E30"/>
    <mergeCell ref="D7:E7"/>
    <mergeCell ref="C12:E12"/>
    <mergeCell ref="D13:E13"/>
    <mergeCell ref="C17:E17"/>
    <mergeCell ref="D18:E18"/>
    <mergeCell ref="C20:E20"/>
    <mergeCell ref="R3:S3"/>
    <mergeCell ref="B5:E5"/>
    <mergeCell ref="H3:I3"/>
    <mergeCell ref="J3:K3"/>
    <mergeCell ref="F3:G3"/>
    <mergeCell ref="L3:M3"/>
    <mergeCell ref="C6:E6"/>
    <mergeCell ref="B3:B4"/>
    <mergeCell ref="C3:D4"/>
    <mergeCell ref="E3:E4"/>
    <mergeCell ref="N3:O3"/>
    <mergeCell ref="P3:Q3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4">
      <selection activeCell="A10" sqref="A10"/>
    </sheetView>
  </sheetViews>
  <sheetFormatPr defaultColWidth="9.140625" defaultRowHeight="12.75"/>
  <cols>
    <col min="1" max="1" width="44.8515625" style="0" customWidth="1"/>
    <col min="2" max="2" width="36.8515625" style="0" customWidth="1"/>
    <col min="3" max="3" width="25.00390625" style="0" customWidth="1"/>
    <col min="4" max="4" width="11.421875" style="0" bestFit="1" customWidth="1"/>
  </cols>
  <sheetData>
    <row r="3" spans="1:2" ht="18.75">
      <c r="A3" s="374" t="s">
        <v>344</v>
      </c>
      <c r="B3" s="375"/>
    </row>
    <row r="4" spans="1:3" ht="18.75">
      <c r="A4" s="376" t="s">
        <v>255</v>
      </c>
      <c r="B4" s="376" t="s">
        <v>341</v>
      </c>
      <c r="C4" s="129"/>
    </row>
    <row r="5" spans="1:3" ht="18.75">
      <c r="A5" s="377" t="s">
        <v>76</v>
      </c>
      <c r="B5" s="378">
        <v>4085483</v>
      </c>
      <c r="C5" s="129"/>
    </row>
    <row r="6" spans="1:3" ht="18.75">
      <c r="A6" s="377" t="s">
        <v>256</v>
      </c>
      <c r="B6" s="378">
        <v>0</v>
      </c>
      <c r="C6" s="129"/>
    </row>
    <row r="7" spans="1:3" ht="18.75">
      <c r="A7" s="377" t="s">
        <v>73</v>
      </c>
      <c r="B7" s="378">
        <v>1472483</v>
      </c>
      <c r="C7" s="129"/>
    </row>
    <row r="8" spans="1:3" ht="18.75">
      <c r="A8" s="377" t="s">
        <v>257</v>
      </c>
      <c r="B8" s="378">
        <v>782918</v>
      </c>
      <c r="C8" s="129"/>
    </row>
    <row r="9" spans="1:3" ht="18.75">
      <c r="A9" s="377"/>
      <c r="B9" s="379"/>
      <c r="C9" s="129"/>
    </row>
    <row r="10" spans="1:3" ht="18.75">
      <c r="A10" s="377" t="s">
        <v>2</v>
      </c>
      <c r="B10" s="379"/>
      <c r="C10" s="129"/>
    </row>
    <row r="11" spans="1:3" ht="18.75">
      <c r="A11" s="377" t="s">
        <v>258</v>
      </c>
      <c r="B11" s="379">
        <v>399880</v>
      </c>
      <c r="C11" s="129"/>
    </row>
    <row r="12" spans="1:3" ht="18.75">
      <c r="A12" s="377" t="s">
        <v>259</v>
      </c>
      <c r="B12" s="379">
        <v>372870</v>
      </c>
      <c r="C12" s="129"/>
    </row>
    <row r="13" spans="1:3" ht="18.75">
      <c r="A13" s="377" t="s">
        <v>269</v>
      </c>
      <c r="B13" s="379">
        <v>0</v>
      </c>
      <c r="C13" s="129"/>
    </row>
    <row r="14" spans="1:3" ht="18.75">
      <c r="A14" s="377" t="s">
        <v>260</v>
      </c>
      <c r="B14" s="379">
        <v>310000</v>
      </c>
      <c r="C14" s="129"/>
    </row>
    <row r="15" spans="1:3" ht="18.75">
      <c r="A15" s="377" t="s">
        <v>261</v>
      </c>
      <c r="B15" s="379">
        <v>227200</v>
      </c>
      <c r="C15" s="129"/>
    </row>
    <row r="16" spans="1:3" ht="18.75">
      <c r="A16" s="377" t="s">
        <v>262</v>
      </c>
      <c r="B16" s="379">
        <v>251800</v>
      </c>
      <c r="C16" s="173"/>
    </row>
    <row r="17" spans="1:3" ht="18.75">
      <c r="A17" s="377" t="s">
        <v>342</v>
      </c>
      <c r="B17" s="379">
        <v>0</v>
      </c>
      <c r="C17" s="129"/>
    </row>
    <row r="18" spans="1:4" ht="18.75">
      <c r="A18" s="377" t="s">
        <v>263</v>
      </c>
      <c r="B18" s="379">
        <v>2025526</v>
      </c>
      <c r="C18" s="173"/>
      <c r="D18" s="172"/>
    </row>
    <row r="19" spans="1:3" ht="18.75">
      <c r="A19" s="377" t="s">
        <v>264</v>
      </c>
      <c r="B19" s="379">
        <v>0</v>
      </c>
      <c r="C19" s="129"/>
    </row>
    <row r="20" spans="1:3" ht="18.75">
      <c r="A20" s="377" t="s">
        <v>270</v>
      </c>
      <c r="B20" s="379">
        <v>0</v>
      </c>
      <c r="C20" s="129"/>
    </row>
    <row r="21" spans="1:3" ht="18.75">
      <c r="A21" s="377" t="s">
        <v>265</v>
      </c>
      <c r="B21" s="379">
        <v>2713008</v>
      </c>
      <c r="C21" s="173"/>
    </row>
    <row r="22" spans="1:3" ht="18.75">
      <c r="A22" s="377" t="s">
        <v>266</v>
      </c>
      <c r="B22" s="379">
        <v>40600</v>
      </c>
      <c r="C22" s="129"/>
    </row>
    <row r="23" spans="1:3" ht="18.75">
      <c r="A23" s="377"/>
      <c r="B23" s="379"/>
      <c r="C23" s="129"/>
    </row>
    <row r="24" spans="1:3" ht="18.75">
      <c r="A24" s="377" t="s">
        <v>78</v>
      </c>
      <c r="B24" s="380">
        <f>SUM(B5:B8)</f>
        <v>6340884</v>
      </c>
      <c r="C24" s="129"/>
    </row>
    <row r="25" spans="1:3" ht="18.75">
      <c r="A25" s="377" t="s">
        <v>267</v>
      </c>
      <c r="B25" s="380">
        <f>SUM(B11:B23)</f>
        <v>6340884</v>
      </c>
      <c r="C25" s="129"/>
    </row>
    <row r="26" spans="1:3" ht="18.75">
      <c r="A26" s="381" t="s">
        <v>268</v>
      </c>
      <c r="B26" s="382">
        <f>B24-B25</f>
        <v>0</v>
      </c>
      <c r="C26" s="129"/>
    </row>
    <row r="27" spans="1:3" ht="18.75">
      <c r="A27" s="374"/>
      <c r="B27" s="374"/>
      <c r="C27" s="12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Dana Kvasniakova</cp:lastModifiedBy>
  <cp:lastPrinted>2019-12-02T13:42:47Z</cp:lastPrinted>
  <dcterms:created xsi:type="dcterms:W3CDTF">2008-11-02T23:33:41Z</dcterms:created>
  <dcterms:modified xsi:type="dcterms:W3CDTF">2020-09-16T14:55:37Z</dcterms:modified>
  <cp:category/>
  <cp:version/>
  <cp:contentType/>
  <cp:contentStatus/>
</cp:coreProperties>
</file>