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tabRatio="694" activeTab="7"/>
  </bookViews>
  <sheets>
    <sheet name="PRIJMY" sheetId="1" r:id="rId1"/>
    <sheet name="PROGRAM1" sheetId="2" r:id="rId2"/>
    <sheet name="PROGRAM 2" sheetId="3" r:id="rId3"/>
    <sheet name="PROGRAM 3" sheetId="4" r:id="rId4"/>
    <sheet name="PROGRAM 4" sheetId="5" r:id="rId5"/>
    <sheet name="PROGRAM 5" sheetId="6" r:id="rId6"/>
    <sheet name="PROGRAM 6" sheetId="7" r:id="rId7"/>
    <sheet name="súhrn" sheetId="8" r:id="rId8"/>
    <sheet name="Hárok7" sheetId="9" r:id="rId9"/>
    <sheet name="Hárok8" sheetId="10" r:id="rId10"/>
    <sheet name="Hárok9" sheetId="11" r:id="rId11"/>
    <sheet name="Hárok10" sheetId="12" r:id="rId12"/>
    <sheet name="Hárok11" sheetId="13" r:id="rId13"/>
    <sheet name="Hárok12" sheetId="14" r:id="rId14"/>
    <sheet name="Hárok13" sheetId="15" r:id="rId15"/>
    <sheet name="Hárok14" sheetId="16" r:id="rId16"/>
    <sheet name="Hárok15" sheetId="17" r:id="rId17"/>
    <sheet name="Hárok16" sheetId="18" r:id="rId18"/>
    <sheet name="Hárok17" sheetId="19" r:id="rId19"/>
    <sheet name="Hárok18" sheetId="20" r:id="rId20"/>
    <sheet name="Hárok19" sheetId="21" r:id="rId21"/>
    <sheet name="Hárok20" sheetId="22" r:id="rId22"/>
    <sheet name="Hárok21" sheetId="23" r:id="rId23"/>
    <sheet name="Hárok22" sheetId="24" r:id="rId24"/>
    <sheet name="Hárok23" sheetId="25" r:id="rId25"/>
    <sheet name="Hárok4" sheetId="26" r:id="rId26"/>
    <sheet name="Hárok5" sheetId="27" r:id="rId27"/>
    <sheet name="Hárok2" sheetId="28" r:id="rId28"/>
    <sheet name="Hárok3" sheetId="29" r:id="rId29"/>
    <sheet name="Správa o kompatibilite" sheetId="30" r:id="rId30"/>
  </sheets>
  <definedNames/>
  <calcPr fullCalcOnLoad="1"/>
</workbook>
</file>

<file path=xl/sharedStrings.xml><?xml version="1.0" encoding="utf-8"?>
<sst xmlns="http://schemas.openxmlformats.org/spreadsheetml/2006/main" count="792" uniqueCount="375">
  <si>
    <t>Obce</t>
  </si>
  <si>
    <t>Kapitálové výdavky</t>
  </si>
  <si>
    <t>Bežné výdavky</t>
  </si>
  <si>
    <t>03.2.0.</t>
  </si>
  <si>
    <t>08.1.0.</t>
  </si>
  <si>
    <t>PROGRAM 4:  SLUŽBY  OBČANOM</t>
  </si>
  <si>
    <t>Mzdy, platy a ostatné osobné vyrovnania</t>
  </si>
  <si>
    <t>01.3.3.</t>
  </si>
  <si>
    <t>08.4.0.</t>
  </si>
  <si>
    <t>Dávky sociálnej pomoci</t>
  </si>
  <si>
    <t>Opatrovateľská služba</t>
  </si>
  <si>
    <t>Obecná knižnica</t>
  </si>
  <si>
    <t>Základná škola</t>
  </si>
  <si>
    <t>Materská škola</t>
  </si>
  <si>
    <t>09.1.1.1</t>
  </si>
  <si>
    <t>Školská jedáleň</t>
  </si>
  <si>
    <t>09.6.0.1</t>
  </si>
  <si>
    <t>09.1.2.1</t>
  </si>
  <si>
    <t>Zariadenie školského stravovania</t>
  </si>
  <si>
    <t>610</t>
  </si>
  <si>
    <t>620</t>
  </si>
  <si>
    <t>630</t>
  </si>
  <si>
    <t>640</t>
  </si>
  <si>
    <t>Poistné a príspevok do poisťovní</t>
  </si>
  <si>
    <t>Tovary a služby</t>
  </si>
  <si>
    <t>650</t>
  </si>
  <si>
    <t>Splátka úrokov</t>
  </si>
  <si>
    <t>Výchova a vzdelávanie</t>
  </si>
  <si>
    <t>Bežné transfery</t>
  </si>
  <si>
    <t>Splátka úveru</t>
  </si>
  <si>
    <t xml:space="preserve">Bežné príjmy </t>
  </si>
  <si>
    <t>Daňové príjmy</t>
  </si>
  <si>
    <t>Daň z príjmov FO</t>
  </si>
  <si>
    <t>111</t>
  </si>
  <si>
    <t>11103</t>
  </si>
  <si>
    <t>Výnos dane z príjmov poukázany územnej samospráve</t>
  </si>
  <si>
    <t>Dane z majetku</t>
  </si>
  <si>
    <t>Daň z pozemkov</t>
  </si>
  <si>
    <t>Daň zo stavieb</t>
  </si>
  <si>
    <t>Daň z bytov</t>
  </si>
  <si>
    <t>Dane za špecifické služby</t>
  </si>
  <si>
    <t>133001</t>
  </si>
  <si>
    <t>Za psa</t>
  </si>
  <si>
    <t>133003</t>
  </si>
  <si>
    <t>Nevýherný hrací prístroj</t>
  </si>
  <si>
    <t>133006</t>
  </si>
  <si>
    <t>Ubytovanie</t>
  </si>
  <si>
    <t>133 012</t>
  </si>
  <si>
    <t>Za úžívanie verejného priestranstva</t>
  </si>
  <si>
    <t>133 013</t>
  </si>
  <si>
    <t>Za komunálne odpady a drobné stavebné odpady</t>
  </si>
  <si>
    <t>200</t>
  </si>
  <si>
    <t>Príjmy z vlastníctva</t>
  </si>
  <si>
    <t>Administratívne a iné poplatky a platby</t>
  </si>
  <si>
    <t xml:space="preserve">Administratívne poplatky </t>
  </si>
  <si>
    <t>Ďalšie administratívne a iné poplatky a platby</t>
  </si>
  <si>
    <t>Poplatok za znečisťovanie ovzdušia</t>
  </si>
  <si>
    <t>Úroky z účtov finančného hospodárenia</t>
  </si>
  <si>
    <t>Iné nedaňové príjmy</t>
  </si>
  <si>
    <t>Ostatné príjmy</t>
  </si>
  <si>
    <t>Vratky/vratka pôžičky</t>
  </si>
  <si>
    <t>Granty a transfery</t>
  </si>
  <si>
    <t>Tuzemské bežné granty a transfery</t>
  </si>
  <si>
    <t xml:space="preserve">Granty </t>
  </si>
  <si>
    <t>Tuzemské dotácie a transfery</t>
  </si>
  <si>
    <t>Dotácia zo ŠR/Cestné hospodárstvo</t>
  </si>
  <si>
    <t>Dotácia zo ŠR/Výrub drevín, ochrana, voda</t>
  </si>
  <si>
    <t>Dotácia zo ŠR/Matrika</t>
  </si>
  <si>
    <t>UPSVaR/Prídavky na dieťa</t>
  </si>
  <si>
    <t>Bežné príjmy spolu:</t>
  </si>
  <si>
    <t>ZŠ/Bežné príjmy</t>
  </si>
  <si>
    <t>Kapitálové príjmy</t>
  </si>
  <si>
    <t>Kapitálové príjmy spolu:</t>
  </si>
  <si>
    <t>Bežné príjmy</t>
  </si>
  <si>
    <t>Príjmové finančné operácie</t>
  </si>
  <si>
    <t>PRÍJMY SPOLU</t>
  </si>
  <si>
    <t>710</t>
  </si>
  <si>
    <t>09.1.1.2</t>
  </si>
  <si>
    <t>Realizácia kapitálových aktív</t>
  </si>
  <si>
    <t>700</t>
  </si>
  <si>
    <t>Tovary a služby/Ver. Obstarávanie</t>
  </si>
  <si>
    <t xml:space="preserve">Ostatné </t>
  </si>
  <si>
    <t>Iné príjmy</t>
  </si>
  <si>
    <t>Za predaj výrobkov, tovarov a služieb MKS poplatky)</t>
  </si>
  <si>
    <t>Strategické plánovanie</t>
  </si>
  <si>
    <t>Strategický plán obce</t>
  </si>
  <si>
    <t>Prieskumy</t>
  </si>
  <si>
    <t>Nový územný plán</t>
  </si>
  <si>
    <t>Výstavba obce</t>
  </si>
  <si>
    <t>Hasičská stanica</t>
  </si>
  <si>
    <t>717</t>
  </si>
  <si>
    <t>Realizácia nových stavieb</t>
  </si>
  <si>
    <t>06.6.0.</t>
  </si>
  <si>
    <t>06.6.0</t>
  </si>
  <si>
    <t>GP nových stavieb</t>
  </si>
  <si>
    <t>Starosta obce, obecné zastupiteľstvo</t>
  </si>
  <si>
    <t>Starosta obce</t>
  </si>
  <si>
    <t>611</t>
  </si>
  <si>
    <t>Plat</t>
  </si>
  <si>
    <t>Odvody</t>
  </si>
  <si>
    <t>01.6.0.</t>
  </si>
  <si>
    <t>Voľby</t>
  </si>
  <si>
    <t>Odmeny</t>
  </si>
  <si>
    <t>Bezpečnosť a ochrana majetku</t>
  </si>
  <si>
    <t>Dobrovoľný a obecný hasičský zbor</t>
  </si>
  <si>
    <t>04.5.1.</t>
  </si>
  <si>
    <t>Tabuľky, dopravné značky</t>
  </si>
  <si>
    <t>01.1.2</t>
  </si>
  <si>
    <t>Audit</t>
  </si>
  <si>
    <t>01.7.0.</t>
  </si>
  <si>
    <t>820</t>
  </si>
  <si>
    <t xml:space="preserve">                    Úver 12 BD</t>
  </si>
  <si>
    <t>PROGRAM 2:  SLUŽBY  OBECNÉHO ÚRADU</t>
  </si>
  <si>
    <t>Služby vedenia samosprávy obce a verejnosti</t>
  </si>
  <si>
    <t>Mzdy, platy</t>
  </si>
  <si>
    <t>06.2.0.</t>
  </si>
  <si>
    <t>Matričná činnosť</t>
  </si>
  <si>
    <t>Hardware</t>
  </si>
  <si>
    <t>Software</t>
  </si>
  <si>
    <t>08.3.0.</t>
  </si>
  <si>
    <t>Rabčiansky chýrnik</t>
  </si>
  <si>
    <t>09.5.0.</t>
  </si>
  <si>
    <t>Školenia Ocú</t>
  </si>
  <si>
    <t>Prevádzka, správna réžia</t>
  </si>
  <si>
    <t>Prevádza, správna réžia</t>
  </si>
  <si>
    <t>05.1.0.</t>
  </si>
  <si>
    <t>Zneškodňovanie odpadov</t>
  </si>
  <si>
    <t>Pomoc občanom v hmotnej núdzi</t>
  </si>
  <si>
    <t>PROGRAM 3:  ŠKOLSTVO</t>
  </si>
  <si>
    <t>Školský klub detí</t>
  </si>
  <si>
    <t>PROGRAM 6:   KULTÚRA A ŠPORT</t>
  </si>
  <si>
    <t>Miestne kultúrne stredisko</t>
  </si>
  <si>
    <t>08.2.0.</t>
  </si>
  <si>
    <t>Mzdy a platy</t>
  </si>
  <si>
    <t>Knižničné služby</t>
  </si>
  <si>
    <t>Pamiatková starostlivosť</t>
  </si>
  <si>
    <t>Dom smútku</t>
  </si>
  <si>
    <t>Kultúrno-spoločenské akcie</t>
  </si>
  <si>
    <t>TJ Oravan Rabča</t>
  </si>
  <si>
    <t>Transféry TJ</t>
  </si>
  <si>
    <t>Podpora iných športových aktivít</t>
  </si>
  <si>
    <t>Technická mapa</t>
  </si>
  <si>
    <t>Členstvo obce v združeniach</t>
  </si>
  <si>
    <t>Kontrola</t>
  </si>
  <si>
    <t>Úvery, úroky z úverov</t>
  </si>
  <si>
    <t>Obecný informačný systém</t>
  </si>
  <si>
    <t>Obecné média</t>
  </si>
  <si>
    <t>Rodinná politika</t>
  </si>
  <si>
    <t>Ostatné kultúrne služby</t>
  </si>
  <si>
    <t>Podpora športových podujatí</t>
  </si>
  <si>
    <t>10.7.0.4</t>
  </si>
  <si>
    <t>Deti - hmotná núdza</t>
  </si>
  <si>
    <t>09.5.0.1</t>
  </si>
  <si>
    <t>Aktivita</t>
  </si>
  <si>
    <t>Funkčná klasifikácia</t>
  </si>
  <si>
    <t>Ukazovateľ</t>
  </si>
  <si>
    <t>PROGRAM 1:     PLÁN, ROZVOJ, VEDENIE, KONTROLA</t>
  </si>
  <si>
    <t xml:space="preserve">Kapitálové príjmy </t>
  </si>
  <si>
    <t>Údržba veľkoobj. kontajnerov</t>
  </si>
  <si>
    <t>Obecné zastupiteľstvo</t>
  </si>
  <si>
    <t>Pozemkové úpravy - Adamovka III</t>
  </si>
  <si>
    <t>Miestne komunikácie (GP, povodne, údržba)</t>
  </si>
  <si>
    <t>Bezpečnostný systém ochrany</t>
  </si>
  <si>
    <t>Právne zastupovanie obce</t>
  </si>
  <si>
    <t>Členské poplatky</t>
  </si>
  <si>
    <t>Hlavný kontrolór</t>
  </si>
  <si>
    <t>Úroky z úverov</t>
  </si>
  <si>
    <t>Audodoprava</t>
  </si>
  <si>
    <t>Vzdelávanie</t>
  </si>
  <si>
    <t>Odpadové hospodárstvo</t>
  </si>
  <si>
    <t>Ďalšie sociálne služby</t>
  </si>
  <si>
    <t>Odľahčovacia služba</t>
  </si>
  <si>
    <t>Právne služby</t>
  </si>
  <si>
    <r>
      <t xml:space="preserve">Obecný úrad </t>
    </r>
    <r>
      <rPr>
        <sz val="10"/>
        <rFont val="Symbol"/>
        <family val="1"/>
      </rPr>
      <t>-</t>
    </r>
    <r>
      <rPr>
        <sz val="10"/>
        <rFont val="Calibri"/>
        <family val="2"/>
      </rPr>
      <t xml:space="preserve"> rekonštrukcia</t>
    </r>
  </si>
  <si>
    <t>Úver 8 BJ</t>
  </si>
  <si>
    <t>Územnoplánovacie podklady  a dokumentácia</t>
  </si>
  <si>
    <t>Evidencia ulíc, ver. priestrastiev a budov</t>
  </si>
  <si>
    <t>PROGRAM 2: SLUŽBY  OBECNÉHO  ÚRADU</t>
  </si>
  <si>
    <t>Vývoz komunálneho odpadu</t>
  </si>
  <si>
    <t>Prídavky na deti, sociálne dávky</t>
  </si>
  <si>
    <r>
      <t xml:space="preserve">PSER </t>
    </r>
    <r>
      <rPr>
        <sz val="10"/>
        <rFont val="Symbol"/>
        <family val="1"/>
      </rPr>
      <t xml:space="preserve">- </t>
    </r>
    <r>
      <rPr>
        <sz val="10"/>
        <rFont val="Calibri"/>
        <family val="2"/>
      </rPr>
      <t>aktuálizácia</t>
    </r>
  </si>
  <si>
    <t>Nákup pozemkov a nehm. aktív</t>
  </si>
  <si>
    <t>Príspevok Rabčan, obecné služby</t>
  </si>
  <si>
    <t>KŚU/Dot. na žiakov zo sociálne znevýhodneného prostredia</t>
  </si>
  <si>
    <r>
      <t xml:space="preserve">Finančné operácie </t>
    </r>
    <r>
      <rPr>
        <b/>
        <sz val="10"/>
        <rFont val="Symbol"/>
        <family val="1"/>
      </rPr>
      <t>-</t>
    </r>
    <r>
      <rPr>
        <b/>
        <sz val="10"/>
        <rFont val="Calibri"/>
        <family val="2"/>
      </rPr>
      <t xml:space="preserve"> príjmové spolu:</t>
    </r>
  </si>
  <si>
    <t xml:space="preserve">Finančné operácie ‒ príjmy </t>
  </si>
  <si>
    <t>PROGRAM 4:     SLUŽBY  OBČANOM</t>
  </si>
  <si>
    <t>PROGRAM 3:     ŠKOLSTVO</t>
  </si>
  <si>
    <t>PROGRAM 1:  PLÁN,  ROZVOJ, VEDENIE, KONTROLA</t>
  </si>
  <si>
    <t>PROGRAM 5:    SOCIÁLNE SLUŽBY</t>
  </si>
  <si>
    <t>PROGRAM 5:  SOCIÁLNE SLUŽBY</t>
  </si>
  <si>
    <t>PROGRAM 6:     KULTÚRA A ŠPORT</t>
  </si>
  <si>
    <t>Z náhrad z poistného plnenia</t>
  </si>
  <si>
    <r>
      <t xml:space="preserve">RABČAN, s.r.o.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vrátenie pôžičky</t>
    </r>
  </si>
  <si>
    <r>
      <t xml:space="preserve">Nedaňové príjmy </t>
    </r>
    <r>
      <rPr>
        <b/>
        <sz val="10"/>
        <rFont val="Symbol"/>
        <family val="1"/>
      </rPr>
      <t>-</t>
    </r>
    <r>
      <rPr>
        <b/>
        <sz val="10"/>
        <rFont val="Calibri"/>
        <family val="2"/>
      </rPr>
      <t xml:space="preserve"> príjmy z podnikania a z vlastného majetku</t>
    </r>
  </si>
  <si>
    <r>
      <t xml:space="preserve">Nedaňové príjmy </t>
    </r>
    <r>
      <rPr>
        <b/>
        <sz val="10"/>
        <rFont val="Symbol"/>
        <family val="1"/>
      </rPr>
      <t>-</t>
    </r>
    <r>
      <rPr>
        <b/>
        <i/>
        <sz val="10"/>
        <rFont val="Calibri"/>
        <family val="2"/>
      </rPr>
      <t xml:space="preserve"> príjmy z podnikania a z vlastníctva majetku</t>
    </r>
  </si>
  <si>
    <r>
      <t xml:space="preserve">Príjmy z prenajatých pozemkov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garáže</t>
    </r>
  </si>
  <si>
    <r>
      <t xml:space="preserve">Správne popl./over. podpisu, listiny, registre, SOcÚ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pov., osvedč., reg., ...</t>
    </r>
  </si>
  <si>
    <t>Poplatky a platby z nepriemyselného a náhodného predaja a služieb</t>
  </si>
  <si>
    <t>Opatrovateľská služba, dôchodci strava, MK upomienky</t>
  </si>
  <si>
    <t>Prijatie pôžičky od fyzických osôb</t>
  </si>
  <si>
    <r>
      <t xml:space="preserve">Dotácia zo ŠR/Školstvo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prenesené kompetencie</t>
    </r>
  </si>
  <si>
    <r>
      <t xml:space="preserve">Hmotná núdza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Strava</t>
    </r>
  </si>
  <si>
    <r>
      <t xml:space="preserve">Dotácia miestna kultúra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obecná knižnica</t>
    </r>
  </si>
  <si>
    <r>
      <t xml:space="preserve">OÚ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>Voľby</t>
    </r>
  </si>
  <si>
    <r>
      <t xml:space="preserve">Školstvo/RO s právnou subjektivitou </t>
    </r>
    <r>
      <rPr>
        <b/>
        <sz val="10"/>
        <rFont val="Symbol"/>
        <family val="1"/>
      </rPr>
      <t>-</t>
    </r>
    <r>
      <rPr>
        <b/>
        <sz val="10"/>
        <rFont val="Calibri"/>
        <family val="2"/>
      </rPr>
      <t xml:space="preserve"> ZŠ s MŠ Rabča</t>
    </r>
  </si>
  <si>
    <t>Nevyčerpané prostriedky predchádzajúceho roka</t>
  </si>
  <si>
    <t>Z predaja dlhodobého finančného majetku</t>
  </si>
  <si>
    <t>Prevod prebytku z rezervného fondu</t>
  </si>
  <si>
    <r>
      <t xml:space="preserve">Dotácia/REGOB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registratúra evidencie obyvateľov</t>
    </r>
  </si>
  <si>
    <t>312012</t>
  </si>
  <si>
    <t>Príjem z pokút</t>
  </si>
  <si>
    <r>
      <t xml:space="preserve">Z prenajatých bytov, budov (budovy, kultúrny dom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nájmy)</t>
    </r>
  </si>
  <si>
    <t>PD "Rozšír.vodov.III.etapa"</t>
  </si>
  <si>
    <t>Tovary  a služby</t>
  </si>
  <si>
    <t>Kopírovanie, tlač, web stránka</t>
  </si>
  <si>
    <t>P</t>
  </si>
  <si>
    <t xml:space="preserve">                Fin. lízing kopír.stroj</t>
  </si>
  <si>
    <t>Splátka lízingu</t>
  </si>
  <si>
    <t>Tovary a služby (kopírovanie)</t>
  </si>
  <si>
    <t>Obnova VO v obci Rabča</t>
  </si>
  <si>
    <t>Aktivačné činnosti, ver.WC</t>
  </si>
  <si>
    <t>Dopravné, poist.motor.vozidiel</t>
  </si>
  <si>
    <t>01.1.1.</t>
  </si>
  <si>
    <t>Dotácia-DHZ Rabča</t>
  </si>
  <si>
    <t>Projekt opatrovateľky/Implem.agentúra</t>
  </si>
  <si>
    <t>322001</t>
  </si>
  <si>
    <r>
      <t xml:space="preserve">Úver </t>
    </r>
    <r>
      <rPr>
        <sz val="11.5"/>
        <rFont val="Symbol"/>
        <family val="1"/>
      </rPr>
      <t>-</t>
    </r>
    <r>
      <rPr>
        <sz val="10"/>
        <rFont val="Calibri"/>
        <family val="2"/>
      </rPr>
      <t xml:space="preserve"> rekonštrukcia Ocú</t>
    </r>
  </si>
  <si>
    <t>Materská škola Gaceľ</t>
  </si>
  <si>
    <t>PD, nadstavba MŠ</t>
  </si>
  <si>
    <r>
      <t xml:space="preserve">Kapitálový transfér </t>
    </r>
    <r>
      <rPr>
        <sz val="10"/>
        <color indexed="8"/>
        <rFont val="Symbol"/>
        <family val="1"/>
      </rPr>
      <t>- N</t>
    </r>
    <r>
      <rPr>
        <sz val="10"/>
        <color indexed="8"/>
        <rFont val="Calibri"/>
        <family val="2"/>
      </rPr>
      <t>adstavba MŠ Gaceľ</t>
    </r>
  </si>
  <si>
    <t>10.2.0.</t>
  </si>
  <si>
    <t>10.4.0.</t>
  </si>
  <si>
    <t>Prístroje, zariadenia, ob.rozhlas</t>
  </si>
  <si>
    <t>322002</t>
  </si>
  <si>
    <t>05.6.0.</t>
  </si>
  <si>
    <t>Protipovodňové opatrenia</t>
  </si>
  <si>
    <t>Kompostéry</t>
  </si>
  <si>
    <r>
      <t xml:space="preserve">Kapitálový transfér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Modernizácia učební ZŠ s MŠ</t>
    </r>
  </si>
  <si>
    <t>Rôzne dotácie (ZŠ, ml.hasiči, MOP....)</t>
  </si>
  <si>
    <t>620,630</t>
  </si>
  <si>
    <t>Projekt "Rozdelení hranicou..."</t>
  </si>
  <si>
    <t>Reg.obyv., reg.adries, ŽP</t>
  </si>
  <si>
    <t>Modernizácia učební ZŠ s MŠ</t>
  </si>
  <si>
    <t>Projekt kompostery</t>
  </si>
  <si>
    <t>3</t>
  </si>
  <si>
    <t>Projekty - Detský kútik Hopkáčik</t>
  </si>
  <si>
    <t>09.8.0.</t>
  </si>
  <si>
    <t>Detský kútik Hopkáčik</t>
  </si>
  <si>
    <t>4</t>
  </si>
  <si>
    <t>Bežné výdavky (mzdy, odvody,tov.a služby)</t>
  </si>
  <si>
    <t>Projekt_detský kútik Hopkáčik</t>
  </si>
  <si>
    <t>Dotácie šport.klub_Florbal</t>
  </si>
  <si>
    <t>Kapitálový transfér - školiaca miestnosť OHS</t>
  </si>
  <si>
    <r>
      <t xml:space="preserve">ÚPSVaR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aktivačné práce , dobrov.činnosť</t>
    </r>
  </si>
  <si>
    <t>Skutočné plnenie 2019</t>
  </si>
  <si>
    <t>Skutočné plnenie r.2019</t>
  </si>
  <si>
    <t>Projekt "Odovzd.dedič.ml.pokol..."</t>
  </si>
  <si>
    <t>TJ_kapit.výdavky</t>
  </si>
  <si>
    <t>Skutočné plnenie r. 2019</t>
  </si>
  <si>
    <t>Nadstavba MŠ</t>
  </si>
  <si>
    <t>Dotácia_snehová kalamita</t>
  </si>
  <si>
    <t xml:space="preserve">Príjem z predaja pozemkov </t>
  </si>
  <si>
    <t>Kapitálový transfér - ZS odstránenie 2-smennosti</t>
  </si>
  <si>
    <t>Skutočné plnenie r.2020</t>
  </si>
  <si>
    <t>Projekt "Spriev.sakrál.pamiatkami.....")</t>
  </si>
  <si>
    <t>Skutočné plnenie 2020</t>
  </si>
  <si>
    <t>Rozpočet po úprave r.2020</t>
  </si>
  <si>
    <t>Skutočné plnenie r. 2020</t>
  </si>
  <si>
    <t>Projekt "Soľanka"</t>
  </si>
  <si>
    <t>ZŠ s MŠ_odstr.2-smennosť, vytv.6 tried</t>
  </si>
  <si>
    <t>Rekonštrukcia a modernizácia</t>
  </si>
  <si>
    <t>Projekt Spoločná hranica_cyklotrasa</t>
  </si>
  <si>
    <t>Multifunkčné ihrisko, workaut.ihrisko, ihr.pri kostole</t>
  </si>
  <si>
    <t>Výkup pozemkov</t>
  </si>
  <si>
    <t>Projekt - Detské jasle</t>
  </si>
  <si>
    <t>Protipovodň.opatr., Parkovisko pri šk.areáli</t>
  </si>
  <si>
    <t>5</t>
  </si>
  <si>
    <t>6</t>
  </si>
  <si>
    <t>Obstar.kapitálových aktív</t>
  </si>
  <si>
    <t>7</t>
  </si>
  <si>
    <t>8</t>
  </si>
  <si>
    <t>9</t>
  </si>
  <si>
    <t>10</t>
  </si>
  <si>
    <t>11</t>
  </si>
  <si>
    <t>Úver športová hala, ZŠ_dvojsmennosť</t>
  </si>
  <si>
    <r>
      <t xml:space="preserve">Tovary a služby </t>
    </r>
    <r>
      <rPr>
        <sz val="9"/>
        <rFont val="Calibri"/>
        <family val="2"/>
      </rPr>
      <t>(Covid 19 materiál  18762€)</t>
    </r>
  </si>
  <si>
    <t>Rozpočet_2020_čerpanie.xls - správa o kompatibilite</t>
  </si>
  <si>
    <t>Spustiť v 15.04.2021 15:19</t>
  </si>
  <si>
    <t>Nasledujúce funkcie v tomto zošite nie sú podporované v starších verziách programu Excel. Ak tento zošit uložíte v staršom formáte súboru alebo ak ho otvoríte v staršej verzii programu Excel, tieto funkcie sa môžu stratiť alebo sa môže zmeniť ich funkčnosť.</t>
  </si>
  <si>
    <t>Mierna strata zobrazenia</t>
  </si>
  <si>
    <t>počet výskytov</t>
  </si>
  <si>
    <t>Verzia</t>
  </si>
  <si>
    <t>Niektoré bunky alebo štýly v tomto zošite obsahujú formátovanie, ktoré vybratý formát súboru nepodporuje. Tieto formáty sa skonvertujú do najbližšieho dostupného formátu.</t>
  </si>
  <si>
    <t>Excel 97-2003</t>
  </si>
  <si>
    <t>Rozpočet na rok 2020</t>
  </si>
  <si>
    <t>Dotácia z VÚC (projekty detí), Dni Rabče...</t>
  </si>
  <si>
    <t>Dotácia - Soľanka</t>
  </si>
  <si>
    <t>Dotácia_Spriev.sakr.pamiatkami</t>
  </si>
  <si>
    <t>Dotácia-sčít.domov a bytov</t>
  </si>
  <si>
    <t>312001</t>
  </si>
  <si>
    <t>Dotácia_Covid_19</t>
  </si>
  <si>
    <t>312002</t>
  </si>
  <si>
    <t>Dotácia-Odovzd.predkov ml.pokoleniam.....</t>
  </si>
  <si>
    <t>Dotácia zo ŠR/register adries</t>
  </si>
  <si>
    <t>Kapitálový transfér - workaut.ihrisko</t>
  </si>
  <si>
    <t>Kapitálový transfér - Soľanka</t>
  </si>
  <si>
    <r>
      <t xml:space="preserve">Kapitálový transfér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projekt Detské jasle</t>
    </r>
  </si>
  <si>
    <r>
      <t xml:space="preserve">Kapitálový transfér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spol.hranica cyklotrasa</t>
    </r>
  </si>
  <si>
    <t>Kapitálový transfér - Multif.ihrisko_nižný koniec, park.pri škol.areáli</t>
  </si>
  <si>
    <t>Finančná výpomoc</t>
  </si>
  <si>
    <t>Dotácia zo ŠR</t>
  </si>
  <si>
    <t>Očakáv. skutočnosť 2021</t>
  </si>
  <si>
    <t>ROZPOČET  2022</t>
  </si>
  <si>
    <t>ROZPOČET  2023</t>
  </si>
  <si>
    <t>ROZPOČET  2024</t>
  </si>
  <si>
    <t>NÁVRH ROZPOČTU NA ROK 2022 S VÝHĽADOM NA ROKY 2023-2024</t>
  </si>
  <si>
    <t>ROZPOČET  2021</t>
  </si>
  <si>
    <t>Rozpočet na rok 2021</t>
  </si>
  <si>
    <t>Očakávaná skutočn.2021</t>
  </si>
  <si>
    <t>Rozpočet na rok 2022</t>
  </si>
  <si>
    <t>Rozpočet na rok 2023</t>
  </si>
  <si>
    <t>Rozpočet na rok 2024</t>
  </si>
  <si>
    <t>Projekt Hopkáčik_refundácia</t>
  </si>
  <si>
    <t>Projekt PLSK_Rozd.hranicou...,Odovzd.dedič....</t>
  </si>
  <si>
    <r>
      <t xml:space="preserve">Kapitálový transfér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Rošírenie vodovodu III.etapa, spl.kan.Adamovka</t>
    </r>
  </si>
  <si>
    <t>Kapitálový transfér - Ihrisko pri kostole</t>
  </si>
  <si>
    <t xml:space="preserve">Úver </t>
  </si>
  <si>
    <t>Dotácia_Envirom.fond (odp.hospod.)</t>
  </si>
  <si>
    <t>ROZPOČET 2021</t>
  </si>
  <si>
    <t>Adamovka III. - vodovod, VODOVOD III.etapa, spl.kanal.</t>
  </si>
  <si>
    <t>02.2.0.</t>
  </si>
  <si>
    <t>Civilna ochrana (náklady Covid_19)</t>
  </si>
  <si>
    <t>Detské jasle</t>
  </si>
  <si>
    <t>Mzdové náklady</t>
  </si>
  <si>
    <t>Prevádzka detských jasiel</t>
  </si>
  <si>
    <t>223001</t>
  </si>
  <si>
    <t>Detské jasle_poplatok za umiestnenie dieťaťa v DJ</t>
  </si>
  <si>
    <t>280/dieťa</t>
  </si>
  <si>
    <t>Mod. učební ZŠ s MŠ, Elok.pracovisko horná ZŠ</t>
  </si>
  <si>
    <t>Projekt "Zlepš.....sídlisko Bystrá....</t>
  </si>
  <si>
    <t>Projekt "Ekosyst.prístupy_zatravň.parkoviska...."</t>
  </si>
  <si>
    <t>Dom služieb, ver.WC, bud.ObZS, projekt CIZS</t>
  </si>
  <si>
    <r>
      <t xml:space="preserve">Kapitálový transfér </t>
    </r>
    <r>
      <rPr>
        <sz val="10"/>
        <color indexed="8"/>
        <rFont val="Symbol"/>
        <family val="1"/>
      </rPr>
      <t>-</t>
    </r>
    <r>
      <rPr>
        <sz val="10"/>
        <color indexed="8"/>
        <rFont val="Calibri"/>
        <family val="2"/>
      </rPr>
      <t xml:space="preserve"> Elok.pracovisko_horná ZŠ</t>
    </r>
  </si>
  <si>
    <t>Kapitálový transfér - Proj. "Zlepš.envir...sídliska Bystra...."</t>
  </si>
  <si>
    <t>Kapitálový transfér - Proj."Ekosyst.prístupy...zatravň.parkoviska...."</t>
  </si>
  <si>
    <t>Kapitálový transfér - Proj. CIZS</t>
  </si>
  <si>
    <t>Kapitálový transfér - Proj."Zníž.energ.náročnosti....kult.dom..."</t>
  </si>
  <si>
    <t>VZN</t>
  </si>
  <si>
    <t xml:space="preserve">MŠ:  208 deti x 159 =  396 864,00    </t>
  </si>
  <si>
    <t>ŠJ:    682 detí x 203 = 138 446,00</t>
  </si>
  <si>
    <t>ŠKD:  65 detí x 104 =   81 120,00</t>
  </si>
  <si>
    <t>Poplatok_testovanie Covid 19</t>
  </si>
  <si>
    <t>Projekt "Spoločne za svedkami histórie"</t>
  </si>
  <si>
    <t>Projekt "Spoznajme svoje tradície"</t>
  </si>
  <si>
    <t>610,620,630</t>
  </si>
  <si>
    <t>Projekt "Spoločne za svedkami hist."</t>
  </si>
  <si>
    <t>Rozpočet</t>
  </si>
  <si>
    <t>Bežné príjmy zš</t>
  </si>
  <si>
    <t>Finančné operácie príjmové</t>
  </si>
  <si>
    <t>Program č. 1</t>
  </si>
  <si>
    <t>Program č. 2</t>
  </si>
  <si>
    <t>Program č. 3 - ZŠ</t>
  </si>
  <si>
    <t>Program č. 4</t>
  </si>
  <si>
    <t>Program č. 5</t>
  </si>
  <si>
    <t>Program č. 6</t>
  </si>
  <si>
    <r>
      <t xml:space="preserve">Program č. 7 - CVČ ( </t>
    </r>
    <r>
      <rPr>
        <sz val="10"/>
        <rFont val="Times New Roman"/>
        <family val="1"/>
      </rPr>
      <t>pozastavená činnosť)</t>
    </r>
  </si>
  <si>
    <t>Bežné výdavky - zš</t>
  </si>
  <si>
    <t>Bežné výdavky- CVČ</t>
  </si>
  <si>
    <t>Kapitálové výdavky - ZŠ</t>
  </si>
  <si>
    <t>Kapitálové výdavky - Ocú</t>
  </si>
  <si>
    <t>Finančné operácie výdavkové</t>
  </si>
  <si>
    <t>VÝDAVKY SPOLU</t>
  </si>
  <si>
    <t>VÝSLEDOK HOSPODÁRENIA</t>
  </si>
  <si>
    <t>2022 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</si>
</sst>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[$€-1]"/>
    <numFmt numFmtId="173" formatCode="_-* #,##0\ [$€-1]_-;\-* #,##0\ [$€-1]_-;_-* &quot;-&quot;\ [$€-1]_-;_-@_-"/>
    <numFmt numFmtId="174" formatCode="dd/mm/yyyy\ hh:mm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sz val="10"/>
      <name val="Symbol"/>
      <family val="1"/>
    </font>
    <font>
      <sz val="11.5"/>
      <name val="Symbol"/>
      <family val="1"/>
    </font>
    <font>
      <b/>
      <sz val="10"/>
      <name val="Symbol"/>
      <family val="1"/>
    </font>
    <font>
      <sz val="10"/>
      <color indexed="8"/>
      <name val="Symbol"/>
      <family val="1"/>
    </font>
    <font>
      <b/>
      <sz val="10"/>
      <name val="Arial"/>
      <family val="2"/>
    </font>
    <font>
      <sz val="72"/>
      <name val="Arial"/>
      <family val="2"/>
    </font>
    <font>
      <sz val="28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12"/>
      <color indexed="10"/>
      <name val="Arial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24"/>
      <name val="Arial"/>
      <family val="2"/>
    </font>
    <font>
      <sz val="26"/>
      <name val="Arial"/>
      <family val="2"/>
    </font>
    <font>
      <b/>
      <sz val="16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20"/>
      <name val="Arial"/>
      <family val="2"/>
    </font>
    <font>
      <b/>
      <sz val="72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9"/>
      <name val="Calibri"/>
      <family val="2"/>
    </font>
    <font>
      <sz val="72"/>
      <name val="Calibri"/>
      <family val="2"/>
    </font>
    <font>
      <sz val="22"/>
      <name val="Arial"/>
      <family val="2"/>
    </font>
    <font>
      <b/>
      <sz val="20"/>
      <name val="Calibri"/>
      <family val="2"/>
    </font>
    <font>
      <b/>
      <sz val="4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8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48"/>
      <name val="Calibri"/>
      <family val="2"/>
    </font>
    <font>
      <b/>
      <sz val="11"/>
      <color indexed="36"/>
      <name val="Arial"/>
      <family val="2"/>
    </font>
    <font>
      <b/>
      <sz val="10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7030A0"/>
      <name val="Arial"/>
      <family val="2"/>
    </font>
    <font>
      <b/>
      <sz val="10"/>
      <color rgb="FF7030A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10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medium">
        <color indexed="10"/>
      </left>
      <right style="thin"/>
      <top style="medium">
        <color indexed="10"/>
      </top>
      <bottom style="thin"/>
    </border>
    <border>
      <left style="thin"/>
      <right style="medium">
        <color indexed="10"/>
      </right>
      <top style="medium">
        <color indexed="10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0" borderId="0" applyNumberFormat="0" applyBorder="0" applyAlignment="0" applyProtection="0"/>
    <xf numFmtId="3" fontId="2" fillId="21" borderId="1" applyProtection="0">
      <alignment horizontal="center" vertical="top" wrapText="1"/>
    </xf>
    <xf numFmtId="0" fontId="6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23" borderId="0" applyNumberFormat="0" applyBorder="0" applyAlignment="0" applyProtection="0"/>
    <xf numFmtId="173" fontId="3" fillId="0" borderId="1">
      <alignment horizontal="right"/>
      <protection/>
    </xf>
    <xf numFmtId="173" fontId="3" fillId="0" borderId="1">
      <alignment horizontal="right"/>
      <protection/>
    </xf>
    <xf numFmtId="173" fontId="3" fillId="0" borderId="1">
      <alignment horizontal="right"/>
      <protection/>
    </xf>
    <xf numFmtId="173" fontId="43" fillId="24" borderId="1">
      <alignment horizontal="right"/>
      <protection locked="0"/>
    </xf>
    <xf numFmtId="9" fontId="0" fillId="0" borderId="0" applyFont="0" applyFill="0" applyBorder="0" applyAlignment="0" applyProtection="0"/>
    <xf numFmtId="173" fontId="4" fillId="25" borderId="1">
      <alignment horizontal="left" vertical="center"/>
      <protection locked="0"/>
    </xf>
    <xf numFmtId="172" fontId="3" fillId="26" borderId="1">
      <alignment horizontal="right" vertical="center"/>
      <protection locked="0"/>
    </xf>
    <xf numFmtId="0" fontId="0" fillId="27" borderId="6" applyNumberFormat="0" applyFont="0" applyAlignment="0" applyProtection="0"/>
    <xf numFmtId="0" fontId="68" fillId="0" borderId="7" applyNumberFormat="0" applyFill="0" applyAlignment="0" applyProtection="0"/>
    <xf numFmtId="172" fontId="2" fillId="28" borderId="1" applyProtection="0">
      <alignment horizontal="right" vertical="center"/>
    </xf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9" applyNumberFormat="0" applyAlignment="0" applyProtection="0"/>
    <xf numFmtId="0" fontId="73" fillId="30" borderId="9" applyNumberFormat="0" applyAlignment="0" applyProtection="0"/>
    <xf numFmtId="0" fontId="74" fillId="30" borderId="10" applyNumberFormat="0" applyAlignment="0" applyProtection="0"/>
    <xf numFmtId="0" fontId="75" fillId="0" borderId="0" applyNumberFormat="0" applyFill="0" applyBorder="0" applyAlignment="0" applyProtection="0"/>
    <xf numFmtId="0" fontId="76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</cellStyleXfs>
  <cellXfs count="492">
    <xf numFmtId="0" fontId="0" fillId="0" borderId="0" xfId="0" applyAlignment="1">
      <alignment/>
    </xf>
    <xf numFmtId="0" fontId="0" fillId="38" borderId="0" xfId="0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15" fillId="38" borderId="0" xfId="0" applyFont="1" applyFill="1" applyAlignment="1">
      <alignment/>
    </xf>
    <xf numFmtId="3" fontId="3" fillId="0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49" fontId="3" fillId="38" borderId="1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49" fontId="3" fillId="26" borderId="1" xfId="51" applyNumberFormat="1" applyAlignment="1">
      <alignment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3" fontId="2" fillId="38" borderId="0" xfId="0" applyNumberFormat="1" applyFont="1" applyFill="1" applyBorder="1" applyAlignment="1" applyProtection="1">
      <alignment horizontal="right"/>
      <protection locked="0"/>
    </xf>
    <xf numFmtId="49" fontId="3" fillId="26" borderId="1" xfId="51" applyNumberFormat="1" applyFont="1">
      <alignment horizontal="right" vertical="center"/>
      <protection locked="0"/>
    </xf>
    <xf numFmtId="172" fontId="3" fillId="26" borderId="1" xfId="51" applyFont="1" applyAlignment="1">
      <alignment horizontal="left" vertical="center"/>
      <protection locked="0"/>
    </xf>
    <xf numFmtId="49" fontId="16" fillId="38" borderId="1" xfId="0" applyNumberFormat="1" applyFont="1" applyFill="1" applyBorder="1" applyAlignment="1" applyProtection="1">
      <alignment horizontal="left"/>
      <protection locked="0"/>
    </xf>
    <xf numFmtId="0" fontId="3" fillId="38" borderId="1" xfId="0" applyFont="1" applyFill="1" applyBorder="1" applyAlignment="1" applyProtection="1">
      <alignment horizontal="left"/>
      <protection locked="0"/>
    </xf>
    <xf numFmtId="49" fontId="3" fillId="38" borderId="1" xfId="0" applyNumberFormat="1" applyFont="1" applyFill="1" applyBorder="1" applyAlignment="1" applyProtection="1">
      <alignment horizontal="left"/>
      <protection locked="0"/>
    </xf>
    <xf numFmtId="49" fontId="4" fillId="38" borderId="1" xfId="0" applyNumberFormat="1" applyFont="1" applyFill="1" applyBorder="1" applyAlignment="1" applyProtection="1">
      <alignment horizontal="left"/>
      <protection locked="0"/>
    </xf>
    <xf numFmtId="49" fontId="4" fillId="38" borderId="1" xfId="0" applyNumberFormat="1" applyFont="1" applyFill="1" applyBorder="1" applyAlignment="1" applyProtection="1">
      <alignment horizontal="right"/>
      <protection locked="0"/>
    </xf>
    <xf numFmtId="49" fontId="3" fillId="26" borderId="1" xfId="51" applyNumberFormat="1" applyAlignment="1">
      <alignment horizontal="left"/>
      <protection locked="0"/>
    </xf>
    <xf numFmtId="0" fontId="3" fillId="38" borderId="1" xfId="0" applyFont="1" applyFill="1" applyBorder="1" applyAlignment="1" applyProtection="1">
      <alignment/>
      <protection locked="0"/>
    </xf>
    <xf numFmtId="1" fontId="3" fillId="38" borderId="1" xfId="0" applyNumberFormat="1" applyFont="1" applyFill="1" applyBorder="1" applyAlignment="1" applyProtection="1">
      <alignment horizontal="center" vertical="center"/>
      <protection locked="0"/>
    </xf>
    <xf numFmtId="49" fontId="3" fillId="38" borderId="1" xfId="0" applyNumberFormat="1" applyFont="1" applyFill="1" applyBorder="1" applyAlignment="1" applyProtection="1">
      <alignment horizontal="center" vertical="center"/>
      <protection locked="0"/>
    </xf>
    <xf numFmtId="49" fontId="3" fillId="38" borderId="1" xfId="0" applyNumberFormat="1" applyFont="1" applyFill="1" applyBorder="1" applyAlignment="1" applyProtection="1">
      <alignment horizontal="right"/>
      <protection locked="0"/>
    </xf>
    <xf numFmtId="173" fontId="3" fillId="24" borderId="1" xfId="48" applyFont="1" applyAlignment="1">
      <alignment horizontal="left"/>
      <protection locked="0"/>
    </xf>
    <xf numFmtId="173" fontId="3" fillId="24" borderId="1" xfId="48" applyFont="1" applyAlignment="1">
      <alignment horizontal="right"/>
      <protection locked="0"/>
    </xf>
    <xf numFmtId="49" fontId="16" fillId="38" borderId="1" xfId="0" applyNumberFormat="1" applyFont="1" applyFill="1" applyBorder="1" applyAlignment="1" applyProtection="1">
      <alignment horizontal="right" vertical="center"/>
      <protection locked="0"/>
    </xf>
    <xf numFmtId="172" fontId="3" fillId="26" borderId="1" xfId="51" applyFont="1" applyAlignment="1">
      <alignment vertical="center"/>
      <protection locked="0"/>
    </xf>
    <xf numFmtId="173" fontId="3" fillId="24" borderId="1" xfId="48" applyFont="1" applyAlignment="1">
      <alignment horizontal="center" vertical="center"/>
      <protection locked="0"/>
    </xf>
    <xf numFmtId="0" fontId="0" fillId="38" borderId="1" xfId="0" applyFont="1" applyFill="1" applyBorder="1" applyAlignment="1">
      <alignment/>
    </xf>
    <xf numFmtId="0" fontId="3" fillId="0" borderId="0" xfId="0" applyFont="1" applyAlignment="1">
      <alignment vertical="center"/>
    </xf>
    <xf numFmtId="173" fontId="4" fillId="25" borderId="1" xfId="50" applyFont="1" applyAlignment="1">
      <alignment horizontal="left" vertical="center"/>
      <protection locked="0"/>
    </xf>
    <xf numFmtId="1" fontId="17" fillId="38" borderId="0" xfId="0" applyNumberFormat="1" applyFont="1" applyFill="1" applyBorder="1" applyAlignment="1">
      <alignment vertical="center"/>
    </xf>
    <xf numFmtId="0" fontId="5" fillId="38" borderId="0" xfId="0" applyFont="1" applyFill="1" applyBorder="1" applyAlignment="1">
      <alignment vertical="center"/>
    </xf>
    <xf numFmtId="49" fontId="3" fillId="26" borderId="1" xfId="51" applyNumberFormat="1" applyFont="1" applyAlignment="1">
      <alignment horizontal="left" vertical="center"/>
      <protection locked="0"/>
    </xf>
    <xf numFmtId="49" fontId="4" fillId="25" borderId="1" xfId="50" applyNumberFormat="1" applyFont="1" applyAlignment="1">
      <alignment horizontal="left" vertical="center"/>
      <protection locked="0"/>
    </xf>
    <xf numFmtId="49" fontId="2" fillId="28" borderId="1" xfId="54" applyNumberFormat="1" applyFont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>
      <alignment horizontal="left" vertical="center"/>
    </xf>
    <xf numFmtId="49" fontId="5" fillId="38" borderId="1" xfId="0" applyNumberFormat="1" applyFont="1" applyFill="1" applyBorder="1" applyAlignment="1">
      <alignment horizontal="left" vertical="center"/>
    </xf>
    <xf numFmtId="49" fontId="2" fillId="28" borderId="1" xfId="54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Alignment="1">
      <alignment horizontal="right"/>
    </xf>
    <xf numFmtId="49" fontId="3" fillId="38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5" fillId="38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9" fontId="2" fillId="38" borderId="0" xfId="0" applyNumberFormat="1" applyFont="1" applyFill="1" applyBorder="1" applyAlignment="1">
      <alignment horizontal="left" vertical="center"/>
    </xf>
    <xf numFmtId="0" fontId="17" fillId="38" borderId="0" xfId="0" applyFont="1" applyFill="1" applyBorder="1" applyAlignment="1">
      <alignment horizontal="left" vertical="center"/>
    </xf>
    <xf numFmtId="49" fontId="3" fillId="38" borderId="0" xfId="0" applyNumberFormat="1" applyFont="1" applyFill="1" applyAlignment="1">
      <alignment horizontal="left" vertical="center"/>
    </xf>
    <xf numFmtId="49" fontId="3" fillId="38" borderId="0" xfId="0" applyNumberFormat="1" applyFont="1" applyFill="1" applyBorder="1" applyAlignment="1">
      <alignment horizontal="left" vertical="center"/>
    </xf>
    <xf numFmtId="0" fontId="5" fillId="38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3" fillId="26" borderId="11" xfId="51" applyNumberFormat="1" applyBorder="1" applyAlignment="1">
      <alignment horizontal="left"/>
      <protection locked="0"/>
    </xf>
    <xf numFmtId="172" fontId="3" fillId="0" borderId="0" xfId="0" applyNumberFormat="1" applyFont="1" applyAlignment="1">
      <alignment/>
    </xf>
    <xf numFmtId="0" fontId="0" fillId="38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38" borderId="0" xfId="0" applyFont="1" applyFill="1" applyAlignment="1">
      <alignment/>
    </xf>
    <xf numFmtId="6" fontId="0" fillId="38" borderId="0" xfId="0" applyNumberFormat="1" applyFont="1" applyFill="1" applyAlignment="1">
      <alignment/>
    </xf>
    <xf numFmtId="0" fontId="0" fillId="24" borderId="0" xfId="0" applyFill="1" applyAlignment="1">
      <alignment/>
    </xf>
    <xf numFmtId="0" fontId="11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3" fillId="38" borderId="1" xfId="0" applyFont="1" applyFill="1" applyBorder="1" applyAlignment="1" applyProtection="1">
      <alignment/>
      <protection locked="0"/>
    </xf>
    <xf numFmtId="0" fontId="1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8" fillId="38" borderId="0" xfId="0" applyFont="1" applyFill="1" applyAlignment="1">
      <alignment/>
    </xf>
    <xf numFmtId="0" fontId="19" fillId="38" borderId="0" xfId="0" applyFont="1" applyFill="1" applyAlignment="1">
      <alignment/>
    </xf>
    <xf numFmtId="49" fontId="2" fillId="0" borderId="0" xfId="0" applyNumberFormat="1" applyFont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5" fillId="38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72" fontId="21" fillId="0" borderId="0" xfId="0" applyNumberFormat="1" applyFont="1" applyFill="1" applyAlignment="1">
      <alignment/>
    </xf>
    <xf numFmtId="49" fontId="3" fillId="38" borderId="1" xfId="0" applyNumberFormat="1" applyFont="1" applyFill="1" applyBorder="1" applyAlignment="1" applyProtection="1">
      <alignment horizontal="center" vertical="center"/>
      <protection locked="0"/>
    </xf>
    <xf numFmtId="49" fontId="3" fillId="38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72" fontId="3" fillId="26" borderId="1" xfId="51" applyFont="1" applyAlignment="1">
      <alignment horizontal="left" vertical="center"/>
      <protection locked="0"/>
    </xf>
    <xf numFmtId="172" fontId="3" fillId="26" borderId="1" xfId="51" applyFont="1" applyAlignment="1">
      <alignment horizontal="right" vertical="center"/>
      <protection locked="0"/>
    </xf>
    <xf numFmtId="3" fontId="22" fillId="0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49" fontId="3" fillId="38" borderId="12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/>
    </xf>
    <xf numFmtId="172" fontId="3" fillId="0" borderId="1" xfId="51" applyFont="1" applyFill="1" applyBorder="1">
      <alignment horizontal="right" vertical="center"/>
      <protection locked="0"/>
    </xf>
    <xf numFmtId="173" fontId="4" fillId="0" borderId="1" xfId="50" applyFont="1" applyFill="1" applyBorder="1">
      <alignment horizontal="left" vertical="center"/>
      <protection locked="0"/>
    </xf>
    <xf numFmtId="172" fontId="3" fillId="0" borderId="1" xfId="51" applyFill="1" applyBorder="1">
      <alignment horizontal="right" vertical="center"/>
      <protection locked="0"/>
    </xf>
    <xf numFmtId="172" fontId="3" fillId="0" borderId="13" xfId="51" applyFont="1" applyFill="1" applyBorder="1">
      <alignment horizontal="right" vertical="center"/>
      <protection locked="0"/>
    </xf>
    <xf numFmtId="0" fontId="19" fillId="0" borderId="0" xfId="0" applyFont="1" applyAlignment="1">
      <alignment/>
    </xf>
    <xf numFmtId="0" fontId="23" fillId="38" borderId="0" xfId="0" applyFont="1" applyFill="1" applyAlignment="1">
      <alignment/>
    </xf>
    <xf numFmtId="49" fontId="2" fillId="25" borderId="1" xfId="50" applyNumberFormat="1" applyFont="1">
      <alignment horizontal="left" vertical="center"/>
      <protection locked="0"/>
    </xf>
    <xf numFmtId="49" fontId="3" fillId="26" borderId="1" xfId="51" applyNumberFormat="1" applyFont="1">
      <alignment horizontal="right" vertical="center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4" fillId="38" borderId="1" xfId="0" applyNumberFormat="1" applyFont="1" applyFill="1" applyBorder="1" applyAlignment="1" applyProtection="1">
      <alignment horizontal="left"/>
      <protection locked="0"/>
    </xf>
    <xf numFmtId="0" fontId="3" fillId="38" borderId="1" xfId="0" applyFont="1" applyFill="1" applyBorder="1" applyAlignment="1" applyProtection="1">
      <alignment horizontal="left"/>
      <protection locked="0"/>
    </xf>
    <xf numFmtId="173" fontId="3" fillId="0" borderId="1" xfId="47" applyFont="1" applyFill="1" applyBorder="1">
      <alignment horizontal="right"/>
      <protection/>
    </xf>
    <xf numFmtId="173" fontId="3" fillId="0" borderId="13" xfId="47" applyFont="1" applyFill="1" applyBorder="1">
      <alignment horizontal="right"/>
      <protection/>
    </xf>
    <xf numFmtId="49" fontId="3" fillId="38" borderId="1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Alignment="1">
      <alignment/>
    </xf>
    <xf numFmtId="0" fontId="53" fillId="0" borderId="0" xfId="0" applyFont="1" applyAlignment="1">
      <alignment/>
    </xf>
    <xf numFmtId="173" fontId="4" fillId="39" borderId="1" xfId="50" applyFont="1" applyFill="1" applyBorder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/>
    </xf>
    <xf numFmtId="172" fontId="2" fillId="16" borderId="1" xfId="54" applyFont="1" applyFill="1" applyBorder="1" applyAlignment="1" applyProtection="1">
      <alignment horizontal="right"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72" fontId="2" fillId="40" borderId="14" xfId="54" applyFont="1" applyFill="1" applyBorder="1" applyProtection="1">
      <alignment horizontal="right" vertical="center"/>
      <protection locked="0"/>
    </xf>
    <xf numFmtId="172" fontId="2" fillId="40" borderId="15" xfId="54" applyFont="1" applyFill="1" applyBorder="1" applyProtection="1">
      <alignment horizontal="right" vertical="center"/>
      <protection locked="0"/>
    </xf>
    <xf numFmtId="173" fontId="3" fillId="40" borderId="14" xfId="47" applyFont="1" applyFill="1" applyBorder="1">
      <alignment horizontal="right"/>
      <protection/>
    </xf>
    <xf numFmtId="173" fontId="3" fillId="40" borderId="15" xfId="47" applyFont="1" applyFill="1" applyBorder="1">
      <alignment horizontal="right"/>
      <protection/>
    </xf>
    <xf numFmtId="172" fontId="3" fillId="0" borderId="1" xfId="51" applyFont="1" applyFill="1" applyBorder="1">
      <alignment horizontal="right" vertical="center"/>
      <protection locked="0"/>
    </xf>
    <xf numFmtId="173" fontId="3" fillId="0" borderId="1" xfId="45" applyFont="1" applyFill="1" applyBorder="1">
      <alignment horizontal="right"/>
      <protection/>
    </xf>
    <xf numFmtId="173" fontId="3" fillId="40" borderId="1" xfId="47" applyFont="1" applyFill="1" applyBorder="1">
      <alignment horizontal="right"/>
      <protection/>
    </xf>
    <xf numFmtId="172" fontId="2" fillId="40" borderId="1" xfId="54" applyFont="1" applyFill="1" applyBorder="1" applyProtection="1">
      <alignment horizontal="right" vertical="center"/>
      <protection locked="0"/>
    </xf>
    <xf numFmtId="173" fontId="4" fillId="0" borderId="1" xfId="50" applyFont="1" applyFill="1" applyBorder="1" applyAlignment="1">
      <alignment horizontal="left" vertical="center"/>
      <protection locked="0"/>
    </xf>
    <xf numFmtId="172" fontId="3" fillId="0" borderId="1" xfId="51" applyFont="1" applyFill="1" applyBorder="1" applyAlignment="1">
      <alignment horizontal="right" vertical="center"/>
      <protection locked="0"/>
    </xf>
    <xf numFmtId="173" fontId="3" fillId="0" borderId="1" xfId="45" applyFont="1" applyFill="1" applyBorder="1" applyAlignment="1">
      <alignment horizontal="right" vertical="center"/>
      <protection/>
    </xf>
    <xf numFmtId="1" fontId="17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172" fontId="2" fillId="40" borderId="1" xfId="54" applyFont="1" applyFill="1" applyBorder="1" applyAlignment="1" applyProtection="1">
      <alignment horizontal="right" vertical="center"/>
      <protection/>
    </xf>
    <xf numFmtId="173" fontId="4" fillId="41" borderId="1" xfId="50" applyFont="1" applyFill="1" applyBorder="1" applyAlignment="1">
      <alignment horizontal="left" vertical="center"/>
      <protection locked="0"/>
    </xf>
    <xf numFmtId="172" fontId="3" fillId="41" borderId="1" xfId="51" applyFont="1" applyFill="1" applyBorder="1" applyAlignment="1">
      <alignment horizontal="right" vertical="center"/>
      <protection locked="0"/>
    </xf>
    <xf numFmtId="173" fontId="3" fillId="40" borderId="1" xfId="47" applyFont="1" applyFill="1" applyBorder="1" applyAlignment="1">
      <alignment horizontal="right" vertical="center"/>
      <protection/>
    </xf>
    <xf numFmtId="1" fontId="17" fillId="40" borderId="1" xfId="0" applyNumberFormat="1" applyFont="1" applyFill="1" applyBorder="1" applyAlignment="1">
      <alignment vertical="center"/>
    </xf>
    <xf numFmtId="1" fontId="5" fillId="40" borderId="1" xfId="0" applyNumberFormat="1" applyFont="1" applyFill="1" applyBorder="1" applyAlignment="1">
      <alignment vertical="center"/>
    </xf>
    <xf numFmtId="1" fontId="17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40" borderId="1" xfId="0" applyFont="1" applyFill="1" applyBorder="1" applyAlignment="1">
      <alignment vertical="center"/>
    </xf>
    <xf numFmtId="172" fontId="2" fillId="40" borderId="1" xfId="54" applyFont="1" applyFill="1" applyBorder="1" applyProtection="1">
      <alignment horizontal="right" vertical="center"/>
      <protection/>
    </xf>
    <xf numFmtId="173" fontId="4" fillId="13" borderId="1" xfId="50" applyNumberFormat="1" applyFill="1" applyBorder="1" applyAlignment="1">
      <alignment horizontal="right"/>
      <protection locked="0"/>
    </xf>
    <xf numFmtId="173" fontId="4" fillId="13" borderId="1" xfId="50" applyFill="1" applyBorder="1">
      <alignment horizontal="left" vertical="center"/>
      <protection locked="0"/>
    </xf>
    <xf numFmtId="49" fontId="2" fillId="39" borderId="1" xfId="50" applyNumberFormat="1" applyFont="1" applyFill="1">
      <alignment horizontal="left" vertical="center"/>
      <protection locked="0"/>
    </xf>
    <xf numFmtId="49" fontId="2" fillId="39" borderId="1" xfId="50" applyNumberFormat="1" applyFont="1" applyFill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172" fontId="2" fillId="19" borderId="1" xfId="54" applyFont="1" applyFill="1" applyBorder="1" applyProtection="1">
      <alignment horizontal="right" vertical="center"/>
      <protection locked="0"/>
    </xf>
    <xf numFmtId="173" fontId="4" fillId="13" borderId="1" xfId="50" applyFont="1" applyFill="1" applyBorder="1">
      <alignment horizontal="left" vertical="center"/>
      <protection locked="0"/>
    </xf>
    <xf numFmtId="173" fontId="4" fillId="39" borderId="1" xfId="50" applyFont="1" applyFill="1" applyAlignment="1">
      <alignment horizontal="left"/>
      <protection locked="0"/>
    </xf>
    <xf numFmtId="172" fontId="3" fillId="26" borderId="11" xfId="51" applyFont="1" applyBorder="1" applyAlignment="1">
      <alignment horizontal="left" vertical="center"/>
      <protection locked="0"/>
    </xf>
    <xf numFmtId="172" fontId="3" fillId="26" borderId="13" xfId="51" applyFont="1" applyBorder="1" applyAlignment="1">
      <alignment horizontal="left" vertical="center"/>
      <protection locked="0"/>
    </xf>
    <xf numFmtId="173" fontId="4" fillId="40" borderId="1" xfId="50" applyFont="1" applyFill="1" applyBorder="1">
      <alignment horizontal="left" vertical="center"/>
      <protection locked="0"/>
    </xf>
    <xf numFmtId="172" fontId="3" fillId="40" borderId="1" xfId="51" applyFont="1" applyFill="1" applyBorder="1">
      <alignment horizontal="right" vertical="center"/>
      <protection locked="0"/>
    </xf>
    <xf numFmtId="49" fontId="3" fillId="42" borderId="1" xfId="51" applyNumberFormat="1" applyFont="1" applyFill="1">
      <alignment horizontal="right" vertical="center"/>
      <protection locked="0"/>
    </xf>
    <xf numFmtId="3" fontId="2" fillId="43" borderId="1" xfId="36" applyFont="1" applyFill="1" applyBorder="1" applyProtection="1">
      <alignment horizontal="center" vertical="top" wrapText="1"/>
      <protection locked="0"/>
    </xf>
    <xf numFmtId="173" fontId="4" fillId="40" borderId="14" xfId="50" applyFont="1" applyFill="1" applyBorder="1">
      <alignment horizontal="left" vertical="center"/>
      <protection locked="0"/>
    </xf>
    <xf numFmtId="173" fontId="4" fillId="40" borderId="15" xfId="50" applyFont="1" applyFill="1" applyBorder="1">
      <alignment horizontal="left" vertical="center"/>
      <protection locked="0"/>
    </xf>
    <xf numFmtId="172" fontId="3" fillId="40" borderId="14" xfId="51" applyFont="1" applyFill="1" applyBorder="1">
      <alignment horizontal="right" vertical="center"/>
      <protection locked="0"/>
    </xf>
    <xf numFmtId="172" fontId="3" fillId="40" borderId="15" xfId="51" applyFont="1" applyFill="1" applyBorder="1">
      <alignment horizontal="right" vertical="center"/>
      <protection locked="0"/>
    </xf>
    <xf numFmtId="172" fontId="3" fillId="40" borderId="11" xfId="51" applyFont="1" applyFill="1" applyBorder="1">
      <alignment horizontal="right" vertical="center"/>
      <protection locked="0"/>
    </xf>
    <xf numFmtId="173" fontId="3" fillId="40" borderId="16" xfId="47" applyFont="1" applyFill="1" applyBorder="1">
      <alignment horizontal="right"/>
      <protection/>
    </xf>
    <xf numFmtId="173" fontId="3" fillId="40" borderId="17" xfId="47" applyFont="1" applyFill="1" applyBorder="1">
      <alignment horizontal="right"/>
      <protection/>
    </xf>
    <xf numFmtId="173" fontId="3" fillId="13" borderId="1" xfId="47" applyFont="1" applyFill="1" applyBorder="1">
      <alignment horizontal="right"/>
      <protection/>
    </xf>
    <xf numFmtId="173" fontId="4" fillId="13" borderId="1" xfId="50" applyFont="1" applyFill="1" applyBorder="1">
      <alignment horizontal="left" vertical="center"/>
      <protection locked="0"/>
    </xf>
    <xf numFmtId="173" fontId="4" fillId="13" borderId="13" xfId="50" applyFont="1" applyFill="1" applyBorder="1">
      <alignment horizontal="left" vertical="center"/>
      <protection locked="0"/>
    </xf>
    <xf numFmtId="3" fontId="2" fillId="44" borderId="1" xfId="36" applyFont="1" applyFill="1" applyBorder="1" applyProtection="1">
      <alignment horizontal="center" vertical="top" wrapText="1"/>
      <protection locked="0"/>
    </xf>
    <xf numFmtId="172" fontId="2" fillId="0" borderId="1" xfId="51" applyFont="1" applyFill="1" applyBorder="1">
      <alignment horizontal="right" vertical="center"/>
      <protection locked="0"/>
    </xf>
    <xf numFmtId="173" fontId="3" fillId="0" borderId="1" xfId="0" applyNumberFormat="1" applyFont="1" applyFill="1" applyBorder="1" applyAlignment="1" applyProtection="1">
      <alignment horizontal="right"/>
      <protection locked="0"/>
    </xf>
    <xf numFmtId="172" fontId="3" fillId="40" borderId="1" xfId="51" applyFill="1" applyBorder="1">
      <alignment horizontal="right" vertical="center"/>
      <protection locked="0"/>
    </xf>
    <xf numFmtId="173" fontId="3" fillId="40" borderId="1" xfId="47" applyFill="1" applyBorder="1">
      <alignment horizontal="right"/>
      <protection/>
    </xf>
    <xf numFmtId="49" fontId="2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173" fontId="2" fillId="16" borderId="1" xfId="54" applyNumberFormat="1" applyFont="1" applyFill="1" applyBorder="1" applyAlignment="1" applyProtection="1">
      <alignment horizontal="right" vertical="center"/>
      <protection locked="0"/>
    </xf>
    <xf numFmtId="49" fontId="3" fillId="45" borderId="1" xfId="51" applyNumberFormat="1" applyFont="1" applyFill="1" applyBorder="1" applyAlignment="1">
      <alignment horizontal="right" vertical="center"/>
      <protection locked="0"/>
    </xf>
    <xf numFmtId="49" fontId="4" fillId="45" borderId="1" xfId="0" applyNumberFormat="1" applyFont="1" applyFill="1" applyBorder="1" applyAlignment="1" applyProtection="1">
      <alignment horizontal="left"/>
      <protection locked="0"/>
    </xf>
    <xf numFmtId="49" fontId="3" fillId="38" borderId="1" xfId="0" applyNumberFormat="1" applyFont="1" applyFill="1" applyBorder="1" applyAlignment="1" applyProtection="1">
      <alignment/>
      <protection locked="0"/>
    </xf>
    <xf numFmtId="173" fontId="2" fillId="0" borderId="1" xfId="0" applyNumberFormat="1" applyFont="1" applyFill="1" applyBorder="1" applyAlignment="1" applyProtection="1">
      <alignment horizontal="right"/>
      <protection locked="0"/>
    </xf>
    <xf numFmtId="49" fontId="4" fillId="38" borderId="1" xfId="0" applyNumberFormat="1" applyFont="1" applyFill="1" applyBorder="1" applyAlignment="1" applyProtection="1">
      <alignment/>
      <protection locked="0"/>
    </xf>
    <xf numFmtId="173" fontId="3" fillId="0" borderId="1" xfId="47" applyFill="1" applyBorder="1">
      <alignment horizontal="right"/>
      <protection/>
    </xf>
    <xf numFmtId="0" fontId="28" fillId="38" borderId="0" xfId="0" applyFont="1" applyFill="1" applyAlignment="1">
      <alignment/>
    </xf>
    <xf numFmtId="0" fontId="0" fillId="0" borderId="0" xfId="0" applyBorder="1" applyAlignment="1">
      <alignment/>
    </xf>
    <xf numFmtId="173" fontId="4" fillId="40" borderId="1" xfId="50" applyNumberFormat="1" applyFill="1" applyBorder="1" applyAlignment="1">
      <alignment horizontal="right"/>
      <protection locked="0"/>
    </xf>
    <xf numFmtId="173" fontId="2" fillId="40" borderId="1" xfId="0" applyNumberFormat="1" applyFont="1" applyFill="1" applyBorder="1" applyAlignment="1" applyProtection="1">
      <alignment horizontal="right"/>
      <protection locked="0"/>
    </xf>
    <xf numFmtId="173" fontId="4" fillId="40" borderId="1" xfId="50" applyFill="1" applyBorder="1">
      <alignment horizontal="left" vertical="center"/>
      <protection locked="0"/>
    </xf>
    <xf numFmtId="172" fontId="2" fillId="40" borderId="1" xfId="51" applyFont="1" applyFill="1" applyBorder="1">
      <alignment horizontal="right" vertical="center"/>
      <protection locked="0"/>
    </xf>
    <xf numFmtId="173" fontId="3" fillId="4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 vertical="center"/>
    </xf>
    <xf numFmtId="0" fontId="30" fillId="0" borderId="0" xfId="0" applyFont="1" applyAlignment="1">
      <alignment/>
    </xf>
    <xf numFmtId="3" fontId="2" fillId="40" borderId="1" xfId="36" applyFont="1" applyFill="1" applyBorder="1" applyProtection="1">
      <alignment horizontal="center" vertical="top" wrapText="1"/>
      <protection locked="0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2" fillId="44" borderId="1" xfId="36" applyFont="1" applyFill="1" applyAlignment="1" applyProtection="1">
      <alignment horizontal="center" vertical="center" wrapText="1"/>
      <protection/>
    </xf>
    <xf numFmtId="3" fontId="2" fillId="44" borderId="1" xfId="36" applyFont="1" applyFill="1" applyBorder="1" applyAlignment="1" applyProtection="1">
      <alignment horizontal="center" vertical="center" wrapText="1"/>
      <protection/>
    </xf>
    <xf numFmtId="3" fontId="2" fillId="44" borderId="13" xfId="36" applyFont="1" applyFill="1" applyBorder="1" applyAlignment="1" applyProtection="1">
      <alignment horizontal="center" vertical="center" wrapText="1"/>
      <protection/>
    </xf>
    <xf numFmtId="173" fontId="4" fillId="0" borderId="1" xfId="50" applyFont="1" applyFill="1" applyAlignment="1">
      <alignment horizontal="left" vertical="center"/>
      <protection locked="0"/>
    </xf>
    <xf numFmtId="172" fontId="3" fillId="0" borderId="1" xfId="51" applyFont="1" applyFill="1" applyAlignment="1">
      <alignment horizontal="right" vertical="center"/>
      <protection locked="0"/>
    </xf>
    <xf numFmtId="173" fontId="3" fillId="24" borderId="1" xfId="45" applyFont="1" applyFill="1" applyBorder="1" applyAlignment="1">
      <alignment horizontal="right" vertical="center"/>
      <protection/>
    </xf>
    <xf numFmtId="172" fontId="3" fillId="40" borderId="1" xfId="51" applyFont="1" applyFill="1" applyBorder="1" applyAlignment="1">
      <alignment horizontal="right" vertical="center"/>
      <protection locked="0"/>
    </xf>
    <xf numFmtId="173" fontId="4" fillId="40" borderId="1" xfId="50" applyFont="1" applyFill="1" applyBorder="1">
      <alignment horizontal="left" vertical="center"/>
      <protection locked="0"/>
    </xf>
    <xf numFmtId="172" fontId="3" fillId="40" borderId="1" xfId="51" applyFont="1" applyFill="1">
      <alignment horizontal="right" vertical="center"/>
      <protection locked="0"/>
    </xf>
    <xf numFmtId="173" fontId="2" fillId="40" borderId="1" xfId="54" applyNumberFormat="1" applyFont="1" applyFill="1" applyBorder="1" applyAlignment="1" applyProtection="1">
      <alignment horizontal="right" vertical="center"/>
      <protection locked="0"/>
    </xf>
    <xf numFmtId="172" fontId="2" fillId="19" borderId="1" xfId="54" applyFont="1" applyFill="1" applyBorder="1" applyProtection="1">
      <alignment horizontal="right" vertical="center"/>
      <protection locked="0"/>
    </xf>
    <xf numFmtId="3" fontId="2" fillId="44" borderId="1" xfId="36" applyFont="1" applyFill="1" applyBorder="1" applyProtection="1">
      <alignment horizontal="center" vertical="top" wrapText="1"/>
      <protection locked="0"/>
    </xf>
    <xf numFmtId="3" fontId="2" fillId="40" borderId="1" xfId="36" applyFont="1" applyFill="1" applyBorder="1" applyProtection="1">
      <alignment horizontal="center" vertical="top" wrapText="1"/>
      <protection locked="0"/>
    </xf>
    <xf numFmtId="3" fontId="2" fillId="19" borderId="1" xfId="36" applyFont="1" applyFill="1" applyBorder="1" applyProtection="1">
      <alignment horizontal="center" vertical="top" wrapText="1"/>
      <protection locked="0"/>
    </xf>
    <xf numFmtId="3" fontId="2" fillId="44" borderId="1" xfId="36" applyFont="1" applyFill="1" applyProtection="1">
      <alignment horizontal="center" vertical="top" wrapText="1"/>
      <protection locked="0"/>
    </xf>
    <xf numFmtId="3" fontId="2" fillId="44" borderId="1" xfId="36" applyFont="1" applyFill="1" applyBorder="1" applyProtection="1">
      <alignment horizontal="center" vertical="top" wrapText="1"/>
      <protection locked="0"/>
    </xf>
    <xf numFmtId="3" fontId="2" fillId="19" borderId="1" xfId="36" applyFont="1" applyFill="1" applyBorder="1" applyProtection="1">
      <alignment horizontal="center" vertical="top" wrapText="1"/>
      <protection locked="0"/>
    </xf>
    <xf numFmtId="3" fontId="2" fillId="44" borderId="1" xfId="36" applyFont="1" applyFill="1" applyProtection="1">
      <alignment horizontal="center" vertical="top" wrapText="1"/>
      <protection locked="0"/>
    </xf>
    <xf numFmtId="3" fontId="2" fillId="44" borderId="1" xfId="36" applyFont="1" applyFill="1" applyBorder="1" applyProtection="1">
      <alignment horizontal="center" vertical="top" wrapText="1"/>
      <protection locked="0"/>
    </xf>
    <xf numFmtId="3" fontId="2" fillId="44" borderId="13" xfId="36" applyFont="1" applyFill="1" applyBorder="1" applyProtection="1">
      <alignment horizontal="center" vertical="top" wrapText="1"/>
      <protection locked="0"/>
    </xf>
    <xf numFmtId="173" fontId="2" fillId="16" borderId="11" xfId="54" applyNumberFormat="1" applyFont="1" applyFill="1" applyBorder="1" applyAlignment="1" applyProtection="1">
      <alignment horizontal="right" vertical="center"/>
      <protection locked="0"/>
    </xf>
    <xf numFmtId="173" fontId="2" fillId="16" borderId="13" xfId="54" applyNumberFormat="1" applyFont="1" applyFill="1" applyBorder="1" applyAlignment="1" applyProtection="1">
      <alignment horizontal="right" vertical="center"/>
      <protection locked="0"/>
    </xf>
    <xf numFmtId="173" fontId="4" fillId="39" borderId="11" xfId="50" applyNumberFormat="1" applyFill="1" applyBorder="1" applyAlignment="1">
      <alignment horizontal="right"/>
      <protection locked="0"/>
    </xf>
    <xf numFmtId="173" fontId="4" fillId="39" borderId="13" xfId="50" applyNumberFormat="1" applyFill="1" applyBorder="1" applyAlignment="1">
      <alignment horizontal="right"/>
      <protection locked="0"/>
    </xf>
    <xf numFmtId="172" fontId="3" fillId="26" borderId="11" xfId="51" applyBorder="1">
      <alignment horizontal="right" vertical="center"/>
      <protection locked="0"/>
    </xf>
    <xf numFmtId="172" fontId="3" fillId="26" borderId="13" xfId="51" applyBorder="1">
      <alignment horizontal="right" vertical="center"/>
      <protection locked="0"/>
    </xf>
    <xf numFmtId="173" fontId="2" fillId="38" borderId="11" xfId="0" applyNumberFormat="1" applyFont="1" applyFill="1" applyBorder="1" applyAlignment="1" applyProtection="1">
      <alignment horizontal="right"/>
      <protection locked="0"/>
    </xf>
    <xf numFmtId="173" fontId="2" fillId="38" borderId="13" xfId="0" applyNumberFormat="1" applyFont="1" applyFill="1" applyBorder="1" applyAlignment="1" applyProtection="1">
      <alignment horizontal="right"/>
      <protection locked="0"/>
    </xf>
    <xf numFmtId="173" fontId="4" fillId="39" borderId="11" xfId="50" applyFill="1" applyBorder="1">
      <alignment horizontal="left" vertical="center"/>
      <protection locked="0"/>
    </xf>
    <xf numFmtId="173" fontId="4" fillId="39" borderId="13" xfId="50" applyFill="1" applyBorder="1">
      <alignment horizontal="left" vertical="center"/>
      <protection locked="0"/>
    </xf>
    <xf numFmtId="173" fontId="4" fillId="13" borderId="21" xfId="50" applyFill="1" applyBorder="1">
      <alignment horizontal="left" vertical="center"/>
      <protection locked="0"/>
    </xf>
    <xf numFmtId="173" fontId="4" fillId="39" borderId="1" xfId="50" applyFill="1">
      <alignment horizontal="left" vertical="center"/>
      <protection locked="0"/>
    </xf>
    <xf numFmtId="172" fontId="3" fillId="26" borderId="1" xfId="51">
      <alignment horizontal="right" vertical="center"/>
      <protection locked="0"/>
    </xf>
    <xf numFmtId="173" fontId="3" fillId="0" borderId="11" xfId="47" applyBorder="1">
      <alignment horizontal="right"/>
      <protection/>
    </xf>
    <xf numFmtId="173" fontId="3" fillId="0" borderId="13" xfId="47" applyBorder="1">
      <alignment horizontal="right"/>
      <protection/>
    </xf>
    <xf numFmtId="173" fontId="3" fillId="0" borderId="22" xfId="47" applyBorder="1">
      <alignment horizontal="right"/>
      <protection/>
    </xf>
    <xf numFmtId="173" fontId="3" fillId="0" borderId="11" xfId="47" applyFill="1" applyBorder="1">
      <alignment horizontal="right"/>
      <protection/>
    </xf>
    <xf numFmtId="173" fontId="3" fillId="0" borderId="1" xfId="47" applyFill="1">
      <alignment horizontal="right"/>
      <protection/>
    </xf>
    <xf numFmtId="173" fontId="3" fillId="0" borderId="1" xfId="47" applyBorder="1">
      <alignment horizontal="right"/>
      <protection/>
    </xf>
    <xf numFmtId="3" fontId="2" fillId="44" borderId="11" xfId="36" applyFont="1" applyFill="1" applyBorder="1" applyProtection="1">
      <alignment horizontal="center" vertical="top" wrapText="1"/>
      <protection locked="0"/>
    </xf>
    <xf numFmtId="173" fontId="2" fillId="16" borderId="1" xfId="54" applyNumberFormat="1" applyFont="1" applyFill="1" applyAlignment="1" applyProtection="1">
      <alignment horizontal="right" vertical="center"/>
      <protection locked="0"/>
    </xf>
    <xf numFmtId="173" fontId="4" fillId="39" borderId="1" xfId="50" applyNumberFormat="1" applyFill="1" applyAlignment="1">
      <alignment horizontal="right"/>
      <protection locked="0"/>
    </xf>
    <xf numFmtId="173" fontId="2" fillId="38" borderId="1" xfId="0" applyNumberFormat="1" applyFont="1" applyFill="1" applyBorder="1" applyAlignment="1" applyProtection="1">
      <alignment horizontal="right"/>
      <protection locked="0"/>
    </xf>
    <xf numFmtId="172" fontId="3" fillId="0" borderId="21" xfId="51" applyFill="1" applyBorder="1">
      <alignment horizontal="right" vertical="center"/>
      <protection locked="0"/>
    </xf>
    <xf numFmtId="173" fontId="3" fillId="0" borderId="1" xfId="47">
      <alignment horizontal="right"/>
      <protection/>
    </xf>
    <xf numFmtId="173" fontId="3" fillId="0" borderId="23" xfId="47" applyBorder="1">
      <alignment horizontal="right"/>
      <protection/>
    </xf>
    <xf numFmtId="173" fontId="4" fillId="39" borderId="11" xfId="50" applyFont="1" applyFill="1" applyBorder="1">
      <alignment horizontal="left" vertical="center"/>
      <protection locked="0"/>
    </xf>
    <xf numFmtId="173" fontId="4" fillId="39" borderId="13" xfId="50" applyFont="1" applyFill="1" applyBorder="1">
      <alignment horizontal="left" vertical="center"/>
      <protection locked="0"/>
    </xf>
    <xf numFmtId="172" fontId="2" fillId="26" borderId="11" xfId="51" applyFont="1" applyBorder="1">
      <alignment horizontal="right" vertical="center"/>
      <protection locked="0"/>
    </xf>
    <xf numFmtId="172" fontId="2" fillId="26" borderId="13" xfId="51" applyFont="1" applyBorder="1">
      <alignment horizontal="right" vertical="center"/>
      <protection locked="0"/>
    </xf>
    <xf numFmtId="173" fontId="3" fillId="0" borderId="11" xfId="47" applyFont="1" applyBorder="1">
      <alignment horizontal="right"/>
      <protection/>
    </xf>
    <xf numFmtId="173" fontId="3" fillId="0" borderId="13" xfId="47" applyFont="1" applyBorder="1">
      <alignment horizontal="right"/>
      <protection/>
    </xf>
    <xf numFmtId="173" fontId="3" fillId="38" borderId="11" xfId="47" applyFont="1" applyFill="1" applyBorder="1">
      <alignment horizontal="right"/>
      <protection/>
    </xf>
    <xf numFmtId="173" fontId="3" fillId="38" borderId="13" xfId="47" applyFont="1" applyFill="1" applyBorder="1">
      <alignment horizontal="right"/>
      <protection/>
    </xf>
    <xf numFmtId="172" fontId="3" fillId="26" borderId="11" xfId="51" applyFont="1" applyBorder="1">
      <alignment horizontal="right" vertical="center"/>
      <protection locked="0"/>
    </xf>
    <xf numFmtId="172" fontId="3" fillId="26" borderId="13" xfId="51" applyFont="1" applyBorder="1">
      <alignment horizontal="right" vertical="center"/>
      <protection locked="0"/>
    </xf>
    <xf numFmtId="173" fontId="4" fillId="46" borderId="11" xfId="50" applyFont="1" applyFill="1" applyBorder="1">
      <alignment horizontal="left" vertical="center"/>
      <protection locked="0"/>
    </xf>
    <xf numFmtId="173" fontId="4" fillId="46" borderId="13" xfId="50" applyFont="1" applyFill="1" applyBorder="1">
      <alignment horizontal="left" vertical="center"/>
      <protection locked="0"/>
    </xf>
    <xf numFmtId="173" fontId="4" fillId="39" borderId="1" xfId="50" applyFont="1" applyFill="1">
      <alignment horizontal="left" vertical="center"/>
      <protection locked="0"/>
    </xf>
    <xf numFmtId="172" fontId="2" fillId="26" borderId="1" xfId="51" applyFont="1">
      <alignment horizontal="right" vertical="center"/>
      <protection locked="0"/>
    </xf>
    <xf numFmtId="173" fontId="3" fillId="0" borderId="1" xfId="47" applyFont="1">
      <alignment horizontal="right"/>
      <protection/>
    </xf>
    <xf numFmtId="172" fontId="3" fillId="26" borderId="1" xfId="51" applyFont="1">
      <alignment horizontal="right" vertical="center"/>
      <protection locked="0"/>
    </xf>
    <xf numFmtId="173" fontId="4" fillId="46" borderId="1" xfId="50" applyFont="1" applyFill="1">
      <alignment horizontal="left" vertical="center"/>
      <protection locked="0"/>
    </xf>
    <xf numFmtId="173" fontId="4" fillId="47" borderId="1" xfId="50" applyFont="1" applyFill="1" applyBorder="1">
      <alignment horizontal="left" vertical="center"/>
      <protection locked="0"/>
    </xf>
    <xf numFmtId="173" fontId="4" fillId="39" borderId="1" xfId="50" applyFont="1" applyFill="1" applyBorder="1">
      <alignment horizontal="left" vertical="center"/>
      <protection locked="0"/>
    </xf>
    <xf numFmtId="172" fontId="3" fillId="26" borderId="1" xfId="51" applyFont="1" applyBorder="1">
      <alignment horizontal="right" vertical="center"/>
      <protection locked="0"/>
    </xf>
    <xf numFmtId="172" fontId="2" fillId="19" borderId="11" xfId="54" applyFont="1" applyFill="1" applyBorder="1" applyProtection="1">
      <alignment horizontal="right" vertical="center"/>
      <protection locked="0"/>
    </xf>
    <xf numFmtId="172" fontId="2" fillId="19" borderId="1" xfId="54" applyFont="1" applyFill="1" applyProtection="1">
      <alignment horizontal="right" vertical="center"/>
      <protection locked="0"/>
    </xf>
    <xf numFmtId="172" fontId="3" fillId="48" borderId="1" xfId="51" applyFont="1" applyFill="1" applyBorder="1">
      <alignment horizontal="right" vertical="center"/>
      <protection locked="0"/>
    </xf>
    <xf numFmtId="173" fontId="3" fillId="0" borderId="1" xfId="45" applyFont="1" applyFill="1">
      <alignment horizontal="right"/>
      <protection/>
    </xf>
    <xf numFmtId="173" fontId="3" fillId="0" borderId="13" xfId="45" applyFont="1" applyFill="1" applyBorder="1">
      <alignment horizontal="right"/>
      <protection/>
    </xf>
    <xf numFmtId="172" fontId="3" fillId="48" borderId="1" xfId="51" applyFont="1" applyFill="1" applyAlignment="1">
      <alignment horizontal="left" vertical="center"/>
      <protection locked="0"/>
    </xf>
    <xf numFmtId="172" fontId="3" fillId="13" borderId="1" xfId="51" applyFont="1" applyFill="1">
      <alignment horizontal="right" vertical="center"/>
      <protection locked="0"/>
    </xf>
    <xf numFmtId="173" fontId="3" fillId="0" borderId="1" xfId="47" applyFont="1" applyBorder="1">
      <alignment horizontal="right"/>
      <protection/>
    </xf>
    <xf numFmtId="172" fontId="3" fillId="48" borderId="1" xfId="51" applyFont="1" applyFill="1">
      <alignment horizontal="right" vertical="center"/>
      <protection locked="0"/>
    </xf>
    <xf numFmtId="173" fontId="3" fillId="0" borderId="11" xfId="45" applyFont="1" applyFill="1" applyBorder="1">
      <alignment horizontal="right"/>
      <protection/>
    </xf>
    <xf numFmtId="172" fontId="3" fillId="47" borderId="1" xfId="51" applyFont="1" applyFill="1" applyBorder="1">
      <alignment horizontal="right" vertical="center"/>
      <protection locked="0"/>
    </xf>
    <xf numFmtId="173" fontId="4" fillId="0" borderId="11" xfId="50" applyFont="1" applyFill="1" applyBorder="1">
      <alignment horizontal="left" vertical="center"/>
      <protection locked="0"/>
    </xf>
    <xf numFmtId="173" fontId="4" fillId="0" borderId="1" xfId="50" applyFont="1" applyFill="1">
      <alignment horizontal="left" vertical="center"/>
      <protection locked="0"/>
    </xf>
    <xf numFmtId="172" fontId="3" fillId="48" borderId="11" xfId="51" applyFont="1" applyFill="1" applyBorder="1">
      <alignment horizontal="right" vertical="center"/>
      <protection locked="0"/>
    </xf>
    <xf numFmtId="172" fontId="3" fillId="0" borderId="1" xfId="51" applyFont="1" applyFill="1">
      <alignment horizontal="right" vertical="center"/>
      <protection locked="0"/>
    </xf>
    <xf numFmtId="172" fontId="3" fillId="13" borderId="1" xfId="51" applyFont="1" applyFill="1">
      <alignment horizontal="right" vertical="center"/>
      <protection locked="0"/>
    </xf>
    <xf numFmtId="0" fontId="31" fillId="0" borderId="0" xfId="0" applyFont="1" applyAlignment="1">
      <alignment/>
    </xf>
    <xf numFmtId="3" fontId="2" fillId="44" borderId="1" xfId="36" applyFont="1" applyFill="1" applyBorder="1" applyProtection="1">
      <alignment horizontal="center" vertical="top" wrapText="1"/>
      <protection locked="0"/>
    </xf>
    <xf numFmtId="3" fontId="2" fillId="19" borderId="1" xfId="36" applyFont="1" applyFill="1" applyBorder="1" applyProtection="1">
      <alignment horizontal="center" vertical="top" wrapText="1"/>
      <protection locked="0"/>
    </xf>
    <xf numFmtId="3" fontId="2" fillId="44" borderId="1" xfId="36" applyFont="1" applyFill="1" applyProtection="1">
      <alignment horizontal="center" vertical="top" wrapText="1"/>
      <protection locked="0"/>
    </xf>
    <xf numFmtId="3" fontId="2" fillId="44" borderId="11" xfId="36" applyFont="1" applyFill="1" applyBorder="1" applyProtection="1">
      <alignment horizontal="center" vertical="top" wrapText="1"/>
      <protection locked="0"/>
    </xf>
    <xf numFmtId="3" fontId="2" fillId="44" borderId="1" xfId="36" applyFont="1" applyFill="1" applyBorder="1" applyProtection="1">
      <alignment horizontal="center" vertical="top" wrapText="1"/>
      <protection locked="0"/>
    </xf>
    <xf numFmtId="3" fontId="2" fillId="19" borderId="1" xfId="36" applyFont="1" applyFill="1" applyBorder="1" applyProtection="1">
      <alignment horizontal="center" vertical="top" wrapText="1"/>
      <protection locked="0"/>
    </xf>
    <xf numFmtId="0" fontId="5" fillId="0" borderId="1" xfId="0" applyFont="1" applyFill="1" applyBorder="1" applyAlignment="1">
      <alignment vertical="center"/>
    </xf>
    <xf numFmtId="172" fontId="2" fillId="10" borderId="1" xfId="54" applyFont="1" applyFill="1" applyBorder="1" applyAlignment="1" applyProtection="1">
      <alignment horizontal="right" vertical="center"/>
      <protection/>
    </xf>
    <xf numFmtId="49" fontId="2" fillId="10" borderId="1" xfId="54" applyNumberFormat="1" applyFont="1" applyFill="1" applyAlignment="1" applyProtection="1">
      <alignment horizontal="left" vertical="center"/>
      <protection/>
    </xf>
    <xf numFmtId="172" fontId="2" fillId="10" borderId="1" xfId="54" applyFont="1" applyFill="1" applyAlignment="1" applyProtection="1">
      <alignment horizontal="left" vertical="center"/>
      <protection/>
    </xf>
    <xf numFmtId="172" fontId="2" fillId="10" borderId="1" xfId="54" applyFont="1" applyFill="1" applyBorder="1" applyProtection="1">
      <alignment horizontal="right" vertical="center"/>
      <protection/>
    </xf>
    <xf numFmtId="3" fontId="2" fillId="44" borderId="1" xfId="36" applyFont="1" applyFill="1" applyBorder="1" applyProtection="1">
      <alignment horizontal="center" vertical="top" wrapText="1"/>
      <protection locked="0"/>
    </xf>
    <xf numFmtId="3" fontId="2" fillId="49" borderId="1" xfId="36" applyFont="1" applyFill="1" applyBorder="1" applyProtection="1">
      <alignment horizontal="center" vertical="top" wrapText="1"/>
      <protection locked="0"/>
    </xf>
    <xf numFmtId="3" fontId="2" fillId="49" borderId="1" xfId="36" applyFont="1" applyFill="1" applyProtection="1">
      <alignment horizontal="center" vertical="top" wrapText="1"/>
      <protection locked="0"/>
    </xf>
    <xf numFmtId="3" fontId="2" fillId="19" borderId="1" xfId="36" applyFont="1" applyFill="1" applyBorder="1" applyProtection="1">
      <alignment horizontal="center" vertical="top" wrapText="1"/>
      <protection locked="0"/>
    </xf>
    <xf numFmtId="172" fontId="3" fillId="13" borderId="1" xfId="51" applyFont="1" applyFill="1" applyBorder="1">
      <alignment horizontal="right" vertical="center"/>
      <protection locked="0"/>
    </xf>
    <xf numFmtId="3" fontId="2" fillId="19" borderId="14" xfId="36" applyFont="1" applyFill="1" applyBorder="1" applyProtection="1">
      <alignment horizontal="center" vertical="top" wrapText="1"/>
      <protection locked="0"/>
    </xf>
    <xf numFmtId="3" fontId="2" fillId="19" borderId="15" xfId="36" applyFont="1" applyFill="1" applyBorder="1" applyProtection="1">
      <alignment horizontal="center" vertical="top" wrapText="1"/>
      <protection locked="0"/>
    </xf>
    <xf numFmtId="0" fontId="3" fillId="38" borderId="13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172" fontId="2" fillId="0" borderId="1" xfId="51" applyFont="1" applyFill="1" applyBorder="1">
      <alignment horizontal="right" vertical="center"/>
      <protection locked="0"/>
    </xf>
    <xf numFmtId="172" fontId="2" fillId="19" borderId="13" xfId="54" applyFont="1" applyFill="1" applyBorder="1" applyProtection="1">
      <alignment horizontal="right" vertical="center"/>
      <protection locked="0"/>
    </xf>
    <xf numFmtId="172" fontId="2" fillId="16" borderId="1" xfId="54" applyFont="1" applyFill="1" applyBorder="1" applyAlignment="1" applyProtection="1">
      <alignment horizontal="left" vertical="center"/>
      <protection/>
    </xf>
    <xf numFmtId="0" fontId="32" fillId="0" borderId="0" xfId="0" applyFont="1" applyFill="1" applyAlignment="1">
      <alignment/>
    </xf>
    <xf numFmtId="172" fontId="32" fillId="0" borderId="0" xfId="0" applyNumberFormat="1" applyFont="1" applyAlignment="1">
      <alignment/>
    </xf>
    <xf numFmtId="173" fontId="3" fillId="0" borderId="1" xfId="45" applyFont="1" applyFill="1" applyAlignment="1">
      <alignment horizontal="right" vertical="center"/>
      <protection/>
    </xf>
    <xf numFmtId="173" fontId="3" fillId="0" borderId="13" xfId="45" applyFont="1" applyFill="1" applyBorder="1" applyAlignment="1">
      <alignment horizontal="right" vertical="center"/>
      <protection/>
    </xf>
    <xf numFmtId="172" fontId="3" fillId="0" borderId="13" xfId="51" applyFont="1" applyFill="1" applyBorder="1" applyAlignment="1">
      <alignment horizontal="right" vertical="center"/>
      <protection locked="0"/>
    </xf>
    <xf numFmtId="1" fontId="5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2" fillId="10" borderId="1" xfId="54" applyFont="1" applyFill="1" applyAlignment="1" applyProtection="1">
      <alignment horizontal="right" vertical="center"/>
      <protection/>
    </xf>
    <xf numFmtId="172" fontId="2" fillId="16" borderId="13" xfId="54" applyFont="1" applyFill="1" applyBorder="1" applyAlignment="1" applyProtection="1">
      <alignment horizontal="right" vertical="center"/>
      <protection/>
    </xf>
    <xf numFmtId="172" fontId="2" fillId="10" borderId="13" xfId="54" applyFont="1" applyFill="1" applyBorder="1" applyAlignment="1" applyProtection="1">
      <alignment horizontal="right" vertical="center"/>
      <protection/>
    </xf>
    <xf numFmtId="3" fontId="2" fillId="19" borderId="13" xfId="36" applyFont="1" applyFill="1" applyBorder="1" applyAlignment="1" applyProtection="1">
      <alignment horizontal="center" vertical="center" wrapText="1"/>
      <protection/>
    </xf>
    <xf numFmtId="3" fontId="2" fillId="19" borderId="1" xfId="36" applyFont="1" applyFill="1" applyBorder="1" applyAlignment="1" applyProtection="1">
      <alignment horizontal="center" vertical="center" wrapText="1"/>
      <protection/>
    </xf>
    <xf numFmtId="0" fontId="13" fillId="38" borderId="0" xfId="0" applyFont="1" applyFill="1" applyAlignment="1">
      <alignment/>
    </xf>
    <xf numFmtId="173" fontId="3" fillId="0" borderId="11" xfId="0" applyNumberFormat="1" applyFont="1" applyFill="1" applyBorder="1" applyAlignment="1" applyProtection="1">
      <alignment horizontal="right"/>
      <protection locked="0"/>
    </xf>
    <xf numFmtId="173" fontId="4" fillId="0" borderId="1" xfId="50" applyFill="1" applyBorder="1">
      <alignment horizontal="left" vertical="center"/>
      <protection locked="0"/>
    </xf>
    <xf numFmtId="0" fontId="28" fillId="0" borderId="0" xfId="0" applyFont="1" applyFill="1" applyAlignment="1">
      <alignment/>
    </xf>
    <xf numFmtId="49" fontId="2" fillId="0" borderId="1" xfId="50" applyNumberFormat="1" applyFont="1" applyFill="1">
      <alignment horizontal="left" vertical="center"/>
      <protection locked="0"/>
    </xf>
    <xf numFmtId="173" fontId="4" fillId="0" borderId="11" xfId="50" applyFill="1" applyBorder="1">
      <alignment horizontal="left" vertical="center"/>
      <protection locked="0"/>
    </xf>
    <xf numFmtId="173" fontId="4" fillId="0" borderId="1" xfId="50" applyFill="1">
      <alignment horizontal="left" vertical="center"/>
      <protection locked="0"/>
    </xf>
    <xf numFmtId="49" fontId="3" fillId="0" borderId="24" xfId="50" applyNumberFormat="1" applyFont="1" applyFill="1" applyBorder="1" applyAlignment="1">
      <alignment/>
      <protection locked="0"/>
    </xf>
    <xf numFmtId="49" fontId="3" fillId="0" borderId="11" xfId="50" applyNumberFormat="1" applyFont="1" applyFill="1" applyBorder="1" applyAlignment="1">
      <alignment/>
      <protection locked="0"/>
    </xf>
    <xf numFmtId="49" fontId="3" fillId="0" borderId="1" xfId="50" applyNumberFormat="1" applyFont="1" applyFill="1" applyBorder="1" applyAlignment="1">
      <alignment/>
      <protection locked="0"/>
    </xf>
    <xf numFmtId="173" fontId="3" fillId="38" borderId="11" xfId="0" applyNumberFormat="1" applyFont="1" applyFill="1" applyBorder="1" applyAlignment="1" applyProtection="1">
      <alignment horizontal="right"/>
      <protection locked="0"/>
    </xf>
    <xf numFmtId="173" fontId="16" fillId="0" borderId="11" xfId="50" applyFont="1" applyFill="1" applyBorder="1">
      <alignment horizontal="left" vertical="center"/>
      <protection locked="0"/>
    </xf>
    <xf numFmtId="172" fontId="3" fillId="26" borderId="11" xfId="51" applyFont="1" applyBorder="1">
      <alignment horizontal="right" vertical="center"/>
      <protection locked="0"/>
    </xf>
    <xf numFmtId="172" fontId="3" fillId="0" borderId="1" xfId="51" applyFont="1" applyFill="1" applyBorder="1">
      <alignment horizontal="right" vertical="center"/>
      <protection locked="0"/>
    </xf>
    <xf numFmtId="173" fontId="3" fillId="38" borderId="1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Alignment="1">
      <alignment/>
    </xf>
    <xf numFmtId="0" fontId="33" fillId="0" borderId="0" xfId="0" applyFont="1" applyAlignment="1">
      <alignment/>
    </xf>
    <xf numFmtId="49" fontId="5" fillId="0" borderId="1" xfId="0" applyNumberFormat="1" applyFont="1" applyFill="1" applyBorder="1" applyAlignment="1">
      <alignment horizontal="left" vertical="center"/>
    </xf>
    <xf numFmtId="173" fontId="3" fillId="0" borderId="1" xfId="47" applyFont="1" applyFill="1" applyBorder="1" applyAlignment="1">
      <alignment horizontal="right" vertical="center"/>
      <protection/>
    </xf>
    <xf numFmtId="3" fontId="2" fillId="44" borderId="21" xfId="36" applyFont="1" applyFill="1" applyBorder="1" applyProtection="1">
      <alignment horizontal="center" vertical="top" wrapText="1"/>
      <protection locked="0"/>
    </xf>
    <xf numFmtId="3" fontId="2" fillId="44" borderId="25" xfId="36" applyFont="1" applyFill="1" applyBorder="1" applyProtection="1">
      <alignment horizontal="center" vertical="top" wrapText="1"/>
      <protection locked="0"/>
    </xf>
    <xf numFmtId="172" fontId="2" fillId="40" borderId="21" xfId="54" applyFont="1" applyFill="1" applyBorder="1" applyProtection="1">
      <alignment horizontal="right" vertical="center"/>
      <protection locked="0"/>
    </xf>
    <xf numFmtId="172" fontId="2" fillId="40" borderId="25" xfId="54" applyFont="1" applyFill="1" applyBorder="1" applyProtection="1">
      <alignment horizontal="right" vertical="center"/>
      <protection locked="0"/>
    </xf>
    <xf numFmtId="173" fontId="4" fillId="41" borderId="21" xfId="50" applyFont="1" applyFill="1" applyBorder="1">
      <alignment horizontal="left" vertical="center"/>
      <protection locked="0"/>
    </xf>
    <xf numFmtId="173" fontId="4" fillId="41" borderId="25" xfId="50" applyFont="1" applyFill="1" applyBorder="1">
      <alignment horizontal="left" vertical="center"/>
      <protection locked="0"/>
    </xf>
    <xf numFmtId="172" fontId="3" fillId="41" borderId="21" xfId="51" applyFont="1" applyFill="1" applyBorder="1">
      <alignment horizontal="right" vertical="center"/>
      <protection locked="0"/>
    </xf>
    <xf numFmtId="172" fontId="3" fillId="41" borderId="25" xfId="51" applyFont="1" applyFill="1" applyBorder="1">
      <alignment horizontal="right" vertical="center"/>
      <protection locked="0"/>
    </xf>
    <xf numFmtId="173" fontId="3" fillId="40" borderId="21" xfId="47" applyFont="1" applyFill="1" applyBorder="1">
      <alignment horizontal="right"/>
      <protection/>
    </xf>
    <xf numFmtId="173" fontId="3" fillId="40" borderId="25" xfId="47" applyFont="1" applyFill="1" applyBorder="1">
      <alignment horizontal="right"/>
      <protection/>
    </xf>
    <xf numFmtId="172" fontId="3" fillId="50" borderId="1" xfId="51" applyFont="1" applyFill="1">
      <alignment horizontal="right" vertical="center"/>
      <protection locked="0"/>
    </xf>
    <xf numFmtId="172" fontId="3" fillId="41" borderId="1" xfId="51" applyFont="1" applyFill="1">
      <alignment horizontal="right" vertical="center"/>
      <protection locked="0"/>
    </xf>
    <xf numFmtId="173" fontId="3" fillId="40" borderId="26" xfId="47" applyFont="1" applyFill="1" applyBorder="1">
      <alignment horizontal="right"/>
      <protection/>
    </xf>
    <xf numFmtId="173" fontId="3" fillId="40" borderId="27" xfId="47" applyFont="1" applyFill="1" applyBorder="1">
      <alignment horizontal="right"/>
      <protection/>
    </xf>
    <xf numFmtId="3" fontId="2" fillId="49" borderId="11" xfId="36" applyFont="1" applyFill="1" applyBorder="1" applyProtection="1">
      <alignment horizontal="center" vertical="top" wrapText="1"/>
      <protection locked="0"/>
    </xf>
    <xf numFmtId="3" fontId="2" fillId="49" borderId="13" xfId="36" applyFont="1" applyFill="1" applyBorder="1" applyProtection="1">
      <alignment horizontal="center" vertical="top" wrapText="1"/>
      <protection locked="0"/>
    </xf>
    <xf numFmtId="173" fontId="4" fillId="39" borderId="1" xfId="50" applyFont="1" applyFill="1" applyAlignment="1">
      <alignment horizontal="left"/>
      <protection locked="0"/>
    </xf>
    <xf numFmtId="173" fontId="4" fillId="47" borderId="1" xfId="50" applyFont="1" applyFill="1" applyBorder="1">
      <alignment horizontal="left" vertical="center"/>
      <protection locked="0"/>
    </xf>
    <xf numFmtId="172" fontId="3" fillId="0" borderId="11" xfId="51" applyFont="1" applyFill="1" applyBorder="1">
      <alignment horizontal="right" vertical="center"/>
      <protection locked="0"/>
    </xf>
    <xf numFmtId="173" fontId="3" fillId="0" borderId="11" xfId="47" applyFont="1" applyFill="1" applyBorder="1">
      <alignment horizontal="right"/>
      <protection/>
    </xf>
    <xf numFmtId="173" fontId="3" fillId="0" borderId="23" xfId="47" applyFont="1" applyBorder="1">
      <alignment horizontal="right"/>
      <protection/>
    </xf>
    <xf numFmtId="173" fontId="4" fillId="47" borderId="13" xfId="50" applyFont="1" applyFill="1" applyBorder="1">
      <alignment horizontal="left" vertical="center"/>
      <protection locked="0"/>
    </xf>
    <xf numFmtId="173" fontId="3" fillId="0" borderId="28" xfId="47" applyFont="1" applyBorder="1">
      <alignment horizontal="right"/>
      <protection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172" fontId="3" fillId="50" borderId="13" xfId="51" applyFill="1" applyBorder="1">
      <alignment horizontal="right" vertical="center"/>
      <protection locked="0"/>
    </xf>
    <xf numFmtId="172" fontId="2" fillId="50" borderId="13" xfId="51" applyFont="1" applyFill="1" applyBorder="1">
      <alignment horizontal="right" vertical="center"/>
      <protection locked="0"/>
    </xf>
    <xf numFmtId="0" fontId="26" fillId="38" borderId="0" xfId="0" applyFont="1" applyFill="1" applyAlignment="1">
      <alignment/>
    </xf>
    <xf numFmtId="0" fontId="3" fillId="38" borderId="11" xfId="0" applyFont="1" applyFill="1" applyBorder="1" applyAlignment="1" applyProtection="1">
      <alignment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173" fontId="16" fillId="0" borderId="1" xfId="50" applyFont="1" applyFill="1" applyBorder="1">
      <alignment horizontal="left" vertical="center"/>
      <protection locked="0"/>
    </xf>
    <xf numFmtId="173" fontId="3" fillId="38" borderId="13" xfId="0" applyNumberFormat="1" applyFont="1" applyFill="1" applyBorder="1" applyAlignment="1" applyProtection="1">
      <alignment horizontal="right"/>
      <protection locked="0"/>
    </xf>
    <xf numFmtId="172" fontId="2" fillId="26" borderId="11" xfId="51" applyFont="1" applyBorder="1">
      <alignment horizontal="right" vertical="center"/>
      <protection locked="0"/>
    </xf>
    <xf numFmtId="172" fontId="2" fillId="26" borderId="13" xfId="51" applyFont="1" applyBorder="1">
      <alignment horizontal="right" vertical="center"/>
      <protection locked="0"/>
    </xf>
    <xf numFmtId="173" fontId="16" fillId="40" borderId="1" xfId="50" applyFont="1" applyFill="1" applyBorder="1">
      <alignment horizontal="left" vertical="center"/>
      <protection locked="0"/>
    </xf>
    <xf numFmtId="173" fontId="4" fillId="51" borderId="11" xfId="50" applyFill="1" applyBorder="1">
      <alignment horizontal="left" vertical="center"/>
      <protection locked="0"/>
    </xf>
    <xf numFmtId="173" fontId="4" fillId="51" borderId="11" xfId="50" applyFont="1" applyFill="1" applyBorder="1">
      <alignment horizontal="left" vertical="center"/>
      <protection locked="0"/>
    </xf>
    <xf numFmtId="0" fontId="34" fillId="0" borderId="0" xfId="0" applyFont="1" applyAlignment="1">
      <alignment/>
    </xf>
    <xf numFmtId="4" fontId="0" fillId="0" borderId="0" xfId="0" applyNumberFormat="1" applyAlignment="1">
      <alignment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/>
    </xf>
    <xf numFmtId="0" fontId="35" fillId="0" borderId="0" xfId="0" applyFont="1" applyAlignment="1">
      <alignment/>
    </xf>
    <xf numFmtId="4" fontId="35" fillId="0" borderId="1" xfId="0" applyNumberFormat="1" applyFont="1" applyBorder="1" applyAlignment="1">
      <alignment/>
    </xf>
    <xf numFmtId="49" fontId="5" fillId="38" borderId="1" xfId="0" applyNumberFormat="1" applyFont="1" applyFill="1" applyBorder="1" applyAlignment="1">
      <alignment horizontal="left" vertical="center"/>
    </xf>
    <xf numFmtId="172" fontId="2" fillId="10" borderId="13" xfId="54" applyFont="1" applyFill="1" applyBorder="1" applyAlignment="1" applyProtection="1">
      <alignment horizontal="left" vertical="center" wrapText="1"/>
      <protection/>
    </xf>
    <xf numFmtId="172" fontId="2" fillId="10" borderId="11" xfId="54" applyFont="1" applyFill="1" applyBorder="1" applyAlignment="1" applyProtection="1">
      <alignment horizontal="left" vertical="center" wrapText="1"/>
      <protection/>
    </xf>
    <xf numFmtId="49" fontId="2" fillId="28" borderId="13" xfId="54" applyNumberFormat="1" applyFont="1" applyBorder="1" applyAlignment="1" applyProtection="1">
      <alignment horizontal="left" vertical="center"/>
      <protection/>
    </xf>
    <xf numFmtId="0" fontId="3" fillId="0" borderId="11" xfId="0" applyFont="1" applyBorder="1" applyAlignment="1">
      <alignment horizontal="left" vertical="center"/>
    </xf>
    <xf numFmtId="3" fontId="2" fillId="44" borderId="13" xfId="36" applyFont="1" applyFill="1" applyBorder="1" applyAlignment="1" applyProtection="1">
      <alignment horizontal="center" vertical="center" wrapText="1"/>
      <protection/>
    </xf>
    <xf numFmtId="3" fontId="2" fillId="44" borderId="11" xfId="36" applyFont="1" applyFill="1" applyBorder="1" applyAlignment="1" applyProtection="1">
      <alignment horizontal="center" vertical="center" wrapText="1"/>
      <protection/>
    </xf>
    <xf numFmtId="172" fontId="2" fillId="10" borderId="13" xfId="54" applyFont="1" applyFill="1" applyBorder="1" applyAlignment="1" applyProtection="1">
      <alignment horizontal="left" vertical="center"/>
      <protection/>
    </xf>
    <xf numFmtId="172" fontId="2" fillId="10" borderId="11" xfId="54" applyFont="1" applyFill="1" applyBorder="1" applyAlignment="1" applyProtection="1">
      <alignment horizontal="left" vertical="center"/>
      <protection/>
    </xf>
    <xf numFmtId="0" fontId="5" fillId="38" borderId="13" xfId="0" applyFont="1" applyFill="1" applyBorder="1" applyAlignment="1">
      <alignment horizontal="left" vertical="center"/>
    </xf>
    <xf numFmtId="3" fontId="2" fillId="44" borderId="13" xfId="36" applyFont="1" applyFill="1" applyBorder="1" applyAlignment="1" applyProtection="1">
      <alignment horizontal="left" vertical="center" wrapText="1"/>
      <protection/>
    </xf>
    <xf numFmtId="3" fontId="2" fillId="44" borderId="11" xfId="36" applyFont="1" applyFill="1" applyBorder="1" applyAlignment="1" applyProtection="1">
      <alignment horizontal="left" vertical="center" wrapText="1"/>
      <protection/>
    </xf>
    <xf numFmtId="172" fontId="2" fillId="28" borderId="13" xfId="54" applyFont="1" applyBorder="1" applyAlignment="1" applyProtection="1">
      <alignment horizontal="left" vertical="center"/>
      <protection/>
    </xf>
    <xf numFmtId="172" fontId="2" fillId="28" borderId="11" xfId="54" applyFont="1" applyBorder="1" applyAlignment="1" applyProtection="1">
      <alignment horizontal="left" vertical="center"/>
      <protection/>
    </xf>
    <xf numFmtId="3" fontId="2" fillId="44" borderId="11" xfId="36" applyFont="1" applyFill="1" applyBorder="1" applyProtection="1">
      <alignment horizontal="center" vertical="top" wrapText="1"/>
      <protection locked="0"/>
    </xf>
    <xf numFmtId="3" fontId="2" fillId="44" borderId="1" xfId="36" applyFont="1" applyFill="1" applyProtection="1">
      <alignment horizontal="center" vertical="top" wrapText="1"/>
      <protection locked="0"/>
    </xf>
    <xf numFmtId="49" fontId="2" fillId="16" borderId="13" xfId="54" applyNumberFormat="1" applyFont="1" applyFill="1" applyBorder="1" applyAlignment="1" applyProtection="1">
      <alignment horizontal="left" vertical="center"/>
      <protection locked="0"/>
    </xf>
    <xf numFmtId="49" fontId="2" fillId="16" borderId="24" xfId="54" applyNumberFormat="1" applyFont="1" applyFill="1" applyBorder="1" applyAlignment="1" applyProtection="1">
      <alignment horizontal="left" vertical="center"/>
      <protection/>
    </xf>
    <xf numFmtId="49" fontId="2" fillId="16" borderId="11" xfId="54" applyNumberFormat="1" applyFont="1" applyFill="1" applyBorder="1" applyAlignment="1" applyProtection="1">
      <alignment horizontal="left" vertical="center"/>
      <protection/>
    </xf>
    <xf numFmtId="49" fontId="4" fillId="39" borderId="13" xfId="50" applyNumberFormat="1" applyFill="1" applyBorder="1" applyAlignment="1">
      <alignment/>
      <protection locked="0"/>
    </xf>
    <xf numFmtId="49" fontId="4" fillId="39" borderId="24" xfId="50" applyNumberFormat="1" applyFill="1" applyBorder="1" applyAlignment="1">
      <alignment/>
      <protection locked="0"/>
    </xf>
    <xf numFmtId="49" fontId="4" fillId="39" borderId="11" xfId="50" applyNumberFormat="1" applyFill="1" applyBorder="1" applyAlignment="1">
      <alignment/>
      <protection locked="0"/>
    </xf>
    <xf numFmtId="49" fontId="2" fillId="44" borderId="12" xfId="36" applyNumberFormat="1" applyFont="1" applyFill="1" applyBorder="1" applyAlignment="1" applyProtection="1">
      <alignment horizontal="center" vertical="top" wrapText="1"/>
      <protection locked="0"/>
    </xf>
    <xf numFmtId="49" fontId="2" fillId="44" borderId="29" xfId="36" applyNumberFormat="1" applyFont="1" applyFill="1" applyBorder="1" applyAlignment="1" applyProtection="1">
      <alignment horizontal="center" vertical="top" wrapText="1"/>
      <protection locked="0"/>
    </xf>
    <xf numFmtId="49" fontId="2" fillId="44" borderId="22" xfId="36" applyNumberFormat="1" applyFont="1" applyFill="1" applyBorder="1" applyAlignment="1" applyProtection="1">
      <alignment horizontal="center" vertical="top" wrapText="1"/>
      <protection locked="0"/>
    </xf>
    <xf numFmtId="49" fontId="2" fillId="44" borderId="23" xfId="36" applyNumberFormat="1" applyFont="1" applyFill="1" applyBorder="1" applyAlignment="1" applyProtection="1">
      <alignment horizontal="center" vertical="top" wrapText="1"/>
      <protection locked="0"/>
    </xf>
    <xf numFmtId="49" fontId="2" fillId="44" borderId="30" xfId="36" applyNumberFormat="1" applyFont="1" applyFill="1" applyBorder="1" applyAlignment="1" applyProtection="1">
      <alignment horizontal="center" vertical="top" wrapText="1"/>
      <protection locked="0"/>
    </xf>
    <xf numFmtId="49" fontId="2" fillId="44" borderId="28" xfId="36" applyNumberFormat="1" applyFont="1" applyFill="1" applyBorder="1" applyAlignment="1" applyProtection="1">
      <alignment horizontal="center" vertical="top" wrapText="1"/>
      <protection locked="0"/>
    </xf>
    <xf numFmtId="3" fontId="2" fillId="44" borderId="1" xfId="36" applyFont="1" applyFill="1" applyBorder="1" applyProtection="1">
      <alignment horizontal="center" vertical="top" wrapText="1"/>
      <protection locked="0"/>
    </xf>
    <xf numFmtId="49" fontId="3" fillId="26" borderId="13" xfId="51" applyNumberFormat="1" applyBorder="1" applyAlignment="1">
      <alignment/>
      <protection locked="0"/>
    </xf>
    <xf numFmtId="49" fontId="3" fillId="26" borderId="11" xfId="51" applyNumberFormat="1" applyBorder="1" applyAlignment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0" fillId="13" borderId="24" xfId="0" applyFill="1" applyBorder="1" applyAlignment="1">
      <alignment/>
    </xf>
    <xf numFmtId="0" fontId="0" fillId="13" borderId="11" xfId="0" applyFill="1" applyBorder="1" applyAlignment="1">
      <alignment/>
    </xf>
    <xf numFmtId="3" fontId="2" fillId="44" borderId="13" xfId="36" applyFont="1" applyFill="1" applyBorder="1" applyProtection="1">
      <alignment horizontal="center" vertical="top" wrapText="1"/>
      <protection/>
    </xf>
    <xf numFmtId="49" fontId="3" fillId="26" borderId="13" xfId="51" applyNumberFormat="1" applyBorder="1" applyAlignment="1">
      <alignment horizontal="left" vertical="center"/>
      <protection locked="0"/>
    </xf>
    <xf numFmtId="49" fontId="3" fillId="26" borderId="11" xfId="51" applyNumberFormat="1" applyBorder="1" applyAlignment="1">
      <alignment horizontal="left" vertical="center"/>
      <protection locked="0"/>
    </xf>
    <xf numFmtId="49" fontId="3" fillId="26" borderId="13" xfId="51" applyNumberFormat="1" applyBorder="1" applyAlignment="1">
      <alignment horizontal="left"/>
      <protection locked="0"/>
    </xf>
    <xf numFmtId="49" fontId="3" fillId="26" borderId="11" xfId="51" applyNumberFormat="1" applyBorder="1" applyAlignment="1">
      <alignment horizontal="left"/>
      <protection locked="0"/>
    </xf>
    <xf numFmtId="172" fontId="3" fillId="26" borderId="13" xfId="51" applyFont="1" applyBorder="1" applyAlignment="1">
      <alignment horizontal="left" vertical="center"/>
      <protection locked="0"/>
    </xf>
    <xf numFmtId="172" fontId="3" fillId="26" borderId="24" xfId="51" applyFont="1" applyBorder="1" applyAlignment="1">
      <alignment horizontal="left" vertical="center"/>
      <protection locked="0"/>
    </xf>
    <xf numFmtId="173" fontId="4" fillId="39" borderId="13" xfId="50" applyFont="1" applyFill="1" applyBorder="1" applyAlignment="1">
      <alignment/>
      <protection locked="0"/>
    </xf>
    <xf numFmtId="173" fontId="4" fillId="39" borderId="24" xfId="50" applyFont="1" applyFill="1" applyBorder="1" applyAlignment="1">
      <alignment/>
      <protection locked="0"/>
    </xf>
    <xf numFmtId="172" fontId="3" fillId="26" borderId="13" xfId="51" applyFont="1" applyBorder="1" applyAlignment="1">
      <alignment horizontal="left" vertical="center"/>
      <protection locked="0"/>
    </xf>
    <xf numFmtId="173" fontId="4" fillId="39" borderId="13" xfId="50" applyFont="1" applyFill="1" applyBorder="1" applyAlignment="1">
      <alignment/>
      <protection locked="0"/>
    </xf>
    <xf numFmtId="172" fontId="3" fillId="26" borderId="13" xfId="51" applyFont="1" applyBorder="1" applyAlignment="1">
      <alignment/>
      <protection locked="0"/>
    </xf>
    <xf numFmtId="172" fontId="3" fillId="26" borderId="24" xfId="51" applyFont="1" applyBorder="1" applyAlignment="1">
      <alignment/>
      <protection locked="0"/>
    </xf>
    <xf numFmtId="172" fontId="3" fillId="26" borderId="13" xfId="51" applyFont="1" applyBorder="1" applyAlignment="1">
      <alignment/>
      <protection locked="0"/>
    </xf>
    <xf numFmtId="3" fontId="2" fillId="19" borderId="31" xfId="36" applyFont="1" applyFill="1" applyBorder="1" applyProtection="1">
      <alignment horizontal="center" vertical="top" wrapText="1"/>
      <protection locked="0"/>
    </xf>
    <xf numFmtId="3" fontId="2" fillId="19" borderId="32" xfId="36" applyFont="1" applyFill="1" applyBorder="1" applyProtection="1">
      <alignment horizontal="center" vertical="top" wrapText="1"/>
      <protection locked="0"/>
    </xf>
    <xf numFmtId="3" fontId="2" fillId="19" borderId="1" xfId="36" applyFont="1" applyFill="1" applyBorder="1" applyProtection="1">
      <alignment horizontal="center" vertical="top" wrapText="1"/>
      <protection locked="0"/>
    </xf>
    <xf numFmtId="3" fontId="2" fillId="19" borderId="1" xfId="36" applyFont="1" applyFill="1" applyBorder="1" applyProtection="1">
      <alignment horizontal="center" vertical="top" wrapText="1"/>
      <protection locked="0"/>
    </xf>
    <xf numFmtId="3" fontId="2" fillId="44" borderId="1" xfId="36" applyFont="1" applyFill="1" applyBorder="1" applyProtection="1">
      <alignment horizontal="center" vertical="top" wrapText="1"/>
      <protection locked="0"/>
    </xf>
    <xf numFmtId="172" fontId="2" fillId="19" borderId="13" xfId="54" applyFont="1" applyFill="1" applyBorder="1" applyAlignment="1" applyProtection="1">
      <alignment horizontal="left" vertical="center"/>
      <protection locked="0"/>
    </xf>
    <xf numFmtId="172" fontId="2" fillId="19" borderId="24" xfId="54" applyFont="1" applyFill="1" applyBorder="1" applyAlignment="1" applyProtection="1">
      <alignment horizontal="left" vertical="center"/>
      <protection locked="0"/>
    </xf>
    <xf numFmtId="49" fontId="2" fillId="0" borderId="33" xfId="0" applyNumberFormat="1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49" fontId="2" fillId="44" borderId="12" xfId="36" applyNumberFormat="1" applyFont="1" applyFill="1" applyBorder="1" applyAlignment="1" applyProtection="1">
      <alignment horizontal="center" vertical="top" wrapText="1"/>
      <protection locked="0"/>
    </xf>
    <xf numFmtId="49" fontId="2" fillId="44" borderId="29" xfId="36" applyNumberFormat="1" applyFont="1" applyFill="1" applyBorder="1" applyAlignment="1" applyProtection="1">
      <alignment horizontal="center" vertical="top" wrapText="1"/>
      <protection locked="0"/>
    </xf>
    <xf numFmtId="49" fontId="2" fillId="44" borderId="22" xfId="36" applyNumberFormat="1" applyFont="1" applyFill="1" applyBorder="1" applyAlignment="1" applyProtection="1">
      <alignment horizontal="center" vertical="top" wrapText="1"/>
      <protection locked="0"/>
    </xf>
    <xf numFmtId="49" fontId="2" fillId="44" borderId="23" xfId="36" applyNumberFormat="1" applyFont="1" applyFill="1" applyBorder="1" applyAlignment="1" applyProtection="1">
      <alignment horizontal="center" vertical="top" wrapText="1"/>
      <protection locked="0"/>
    </xf>
    <xf numFmtId="49" fontId="2" fillId="44" borderId="30" xfId="36" applyNumberFormat="1" applyFont="1" applyFill="1" applyBorder="1" applyAlignment="1" applyProtection="1">
      <alignment horizontal="center" vertical="top" wrapText="1"/>
      <protection locked="0"/>
    </xf>
    <xf numFmtId="49" fontId="2" fillId="44" borderId="28" xfId="36" applyNumberFormat="1" applyFont="1" applyFill="1" applyBorder="1" applyAlignment="1" applyProtection="1">
      <alignment horizontal="center" vertical="top" wrapText="1"/>
      <protection locked="0"/>
    </xf>
    <xf numFmtId="173" fontId="4" fillId="39" borderId="24" xfId="50" applyFont="1" applyFill="1" applyBorder="1" applyAlignment="1">
      <alignment/>
      <protection locked="0"/>
    </xf>
    <xf numFmtId="173" fontId="4" fillId="39" borderId="11" xfId="50" applyFont="1" applyFill="1" applyBorder="1" applyAlignment="1">
      <alignment/>
      <protection locked="0"/>
    </xf>
    <xf numFmtId="172" fontId="3" fillId="26" borderId="11" xfId="51" applyFont="1" applyBorder="1" applyAlignment="1">
      <alignment/>
      <protection locked="0"/>
    </xf>
    <xf numFmtId="3" fontId="2" fillId="49" borderId="11" xfId="36" applyFont="1" applyFill="1" applyBorder="1" applyProtection="1">
      <alignment horizontal="center" vertical="top" wrapText="1"/>
      <protection locked="0"/>
    </xf>
    <xf numFmtId="3" fontId="2" fillId="49" borderId="13" xfId="36" applyFont="1" applyFill="1" applyBorder="1" applyProtection="1">
      <alignment horizontal="center" vertical="top" wrapText="1"/>
      <protection/>
    </xf>
    <xf numFmtId="3" fontId="2" fillId="49" borderId="1" xfId="36" applyFont="1" applyFill="1" applyBorder="1" applyProtection="1">
      <alignment horizontal="center" vertical="top" wrapText="1"/>
      <protection locked="0"/>
    </xf>
    <xf numFmtId="3" fontId="2" fillId="49" borderId="1" xfId="36" applyFont="1" applyFill="1" applyProtection="1">
      <alignment horizontal="center" vertical="top" wrapText="1"/>
      <protection locked="0"/>
    </xf>
    <xf numFmtId="3" fontId="2" fillId="44" borderId="34" xfId="36" applyFont="1" applyFill="1" applyBorder="1" applyProtection="1">
      <alignment horizontal="center" vertical="top" wrapText="1"/>
      <protection locked="0"/>
    </xf>
    <xf numFmtId="3" fontId="2" fillId="44" borderId="35" xfId="36" applyFont="1" applyFill="1" applyBorder="1" applyProtection="1">
      <alignment horizontal="center" vertical="top" wrapText="1"/>
      <protection locked="0"/>
    </xf>
    <xf numFmtId="172" fontId="2" fillId="19" borderId="13" xfId="54" applyFont="1" applyFill="1" applyBorder="1" applyAlignment="1" applyProtection="1">
      <alignment horizontal="left" vertical="center"/>
      <protection locked="0"/>
    </xf>
    <xf numFmtId="172" fontId="2" fillId="19" borderId="24" xfId="54" applyFont="1" applyFill="1" applyBorder="1" applyAlignment="1" applyProtection="1">
      <alignment horizontal="left" vertical="center"/>
      <protection/>
    </xf>
    <xf numFmtId="172" fontId="2" fillId="19" borderId="11" xfId="54" applyFont="1" applyFill="1" applyBorder="1" applyAlignment="1" applyProtection="1">
      <alignment horizontal="left" vertical="center"/>
      <protection/>
    </xf>
    <xf numFmtId="3" fontId="2" fillId="44" borderId="13" xfId="36" applyFont="1" applyFill="1" applyBorder="1" applyProtection="1">
      <alignment horizontal="center" vertical="top" wrapText="1"/>
      <protection locked="0"/>
    </xf>
    <xf numFmtId="49" fontId="2" fillId="0" borderId="33" xfId="0" applyNumberFormat="1" applyFont="1" applyBorder="1" applyAlignment="1" applyProtection="1">
      <alignment/>
      <protection locked="0"/>
    </xf>
    <xf numFmtId="49" fontId="2" fillId="49" borderId="12" xfId="36" applyNumberFormat="1" applyFont="1" applyFill="1" applyBorder="1" applyAlignment="1" applyProtection="1">
      <alignment horizontal="center" vertical="top" wrapText="1"/>
      <protection locked="0"/>
    </xf>
    <xf numFmtId="49" fontId="2" fillId="49" borderId="29" xfId="36" applyNumberFormat="1" applyFont="1" applyFill="1" applyBorder="1" applyAlignment="1" applyProtection="1">
      <alignment horizontal="center" vertical="top" wrapText="1"/>
      <protection locked="0"/>
    </xf>
    <xf numFmtId="3" fontId="2" fillId="49" borderId="22" xfId="36" applyFont="1" applyFill="1" applyBorder="1" applyAlignment="1" applyProtection="1">
      <alignment horizontal="left" vertical="top" wrapText="1"/>
      <protection locked="0"/>
    </xf>
    <xf numFmtId="3" fontId="2" fillId="49" borderId="23" xfId="36" applyFont="1" applyFill="1" applyBorder="1" applyAlignment="1" applyProtection="1">
      <alignment horizontal="left" vertical="top" wrapText="1"/>
      <protection locked="0"/>
    </xf>
    <xf numFmtId="3" fontId="2" fillId="49" borderId="30" xfId="36" applyFont="1" applyFill="1" applyBorder="1" applyAlignment="1" applyProtection="1">
      <alignment horizontal="left" vertical="top" wrapText="1"/>
      <protection locked="0"/>
    </xf>
    <xf numFmtId="3" fontId="2" fillId="49" borderId="28" xfId="36" applyFont="1" applyFill="1" applyBorder="1" applyAlignment="1" applyProtection="1">
      <alignment horizontal="left" vertical="top" wrapText="1"/>
      <protection locked="0"/>
    </xf>
    <xf numFmtId="3" fontId="2" fillId="49" borderId="12" xfId="36" applyFont="1" applyFill="1" applyBorder="1" applyAlignment="1" applyProtection="1">
      <alignment horizontal="left" vertical="top" wrapText="1"/>
      <protection locked="0"/>
    </xf>
    <xf numFmtId="3" fontId="2" fillId="49" borderId="29" xfId="36" applyFont="1" applyFill="1" applyBorder="1" applyAlignment="1" applyProtection="1">
      <alignment horizontal="left" vertical="top" wrapText="1"/>
      <protection locked="0"/>
    </xf>
    <xf numFmtId="172" fontId="3" fillId="26" borderId="11" xfId="51" applyFont="1" applyBorder="1" applyAlignment="1">
      <alignment/>
      <protection locked="0"/>
    </xf>
    <xf numFmtId="173" fontId="4" fillId="39" borderId="11" xfId="50" applyFont="1" applyFill="1" applyBorder="1" applyAlignment="1">
      <alignment/>
      <protection locked="0"/>
    </xf>
    <xf numFmtId="172" fontId="2" fillId="19" borderId="24" xfId="54" applyFont="1" applyFill="1" applyBorder="1" applyAlignment="1" applyProtection="1">
      <alignment horizontal="left" vertical="center"/>
      <protection/>
    </xf>
    <xf numFmtId="172" fontId="2" fillId="19" borderId="11" xfId="54" applyFont="1" applyFill="1" applyBorder="1" applyAlignment="1" applyProtection="1">
      <alignment horizontal="left" vertical="center"/>
      <protection/>
    </xf>
    <xf numFmtId="3" fontId="2" fillId="40" borderId="1" xfId="36" applyFont="1" applyFill="1" applyBorder="1" applyProtection="1">
      <alignment horizontal="center" vertical="top" wrapText="1"/>
      <protection locked="0"/>
    </xf>
    <xf numFmtId="0" fontId="0" fillId="0" borderId="33" xfId="0" applyFont="1" applyBorder="1" applyAlignment="1">
      <alignment/>
    </xf>
    <xf numFmtId="3" fontId="2" fillId="44" borderId="22" xfId="36" applyFont="1" applyFill="1" applyBorder="1" applyAlignment="1" applyProtection="1">
      <alignment horizontal="left" vertical="top" wrapText="1"/>
      <protection locked="0"/>
    </xf>
    <xf numFmtId="3" fontId="2" fillId="44" borderId="23" xfId="36" applyFont="1" applyFill="1" applyBorder="1" applyAlignment="1" applyProtection="1">
      <alignment horizontal="left" vertical="top" wrapText="1"/>
      <protection locked="0"/>
    </xf>
    <xf numFmtId="3" fontId="2" fillId="44" borderId="30" xfId="36" applyFont="1" applyFill="1" applyBorder="1" applyAlignment="1" applyProtection="1">
      <alignment horizontal="left" vertical="top" wrapText="1"/>
      <protection locked="0"/>
    </xf>
    <xf numFmtId="3" fontId="2" fillId="44" borderId="28" xfId="36" applyFont="1" applyFill="1" applyBorder="1" applyAlignment="1" applyProtection="1">
      <alignment horizontal="left" vertical="top" wrapText="1"/>
      <protection locked="0"/>
    </xf>
    <xf numFmtId="3" fontId="2" fillId="44" borderId="12" xfId="36" applyFont="1" applyFill="1" applyBorder="1" applyAlignment="1" applyProtection="1">
      <alignment horizontal="left" vertical="top" wrapText="1"/>
      <protection locked="0"/>
    </xf>
    <xf numFmtId="3" fontId="2" fillId="44" borderId="29" xfId="36" applyFont="1" applyFill="1" applyBorder="1" applyAlignment="1" applyProtection="1">
      <alignment horizontal="left" vertical="top" wrapText="1"/>
      <protection locked="0"/>
    </xf>
    <xf numFmtId="172" fontId="3" fillId="26" borderId="11" xfId="51" applyFont="1" applyBorder="1" applyAlignment="1">
      <alignment horizontal="left" vertical="center"/>
      <protection locked="0"/>
    </xf>
    <xf numFmtId="3" fontId="2" fillId="43" borderId="1" xfId="36" applyFont="1" applyFill="1" applyBorder="1" applyProtection="1">
      <alignment horizontal="center" vertical="top" wrapText="1"/>
      <protection locked="0"/>
    </xf>
    <xf numFmtId="173" fontId="4" fillId="39" borderId="13" xfId="50" applyFont="1" applyFill="1" applyBorder="1" applyAlignment="1">
      <alignment horizontal="left" vertical="center"/>
      <protection locked="0"/>
    </xf>
    <xf numFmtId="173" fontId="4" fillId="39" borderId="24" xfId="50" applyFont="1" applyFill="1" applyBorder="1" applyAlignment="1">
      <alignment horizontal="left" vertical="center"/>
      <protection locked="0"/>
    </xf>
    <xf numFmtId="173" fontId="4" fillId="39" borderId="11" xfId="50" applyFont="1" applyFill="1" applyBorder="1" applyAlignment="1">
      <alignment horizontal="left" vertical="center"/>
      <protection locked="0"/>
    </xf>
    <xf numFmtId="173" fontId="4" fillId="39" borderId="13" xfId="50" applyFont="1" applyFill="1" applyBorder="1" applyAlignment="1">
      <alignment horizontal="left"/>
      <protection locked="0"/>
    </xf>
    <xf numFmtId="173" fontId="4" fillId="39" borderId="24" xfId="50" applyFont="1" applyFill="1" applyBorder="1" applyAlignment="1">
      <alignment horizontal="left"/>
      <protection locked="0"/>
    </xf>
    <xf numFmtId="173" fontId="4" fillId="39" borderId="11" xfId="50" applyFont="1" applyFill="1" applyBorder="1" applyAlignment="1">
      <alignment horizontal="left"/>
      <protection locked="0"/>
    </xf>
    <xf numFmtId="172" fontId="3" fillId="48" borderId="13" xfId="51" applyFont="1" applyFill="1" applyBorder="1" applyAlignment="1">
      <alignment horizontal="left" vertical="center"/>
      <protection locked="0"/>
    </xf>
    <xf numFmtId="172" fontId="3" fillId="48" borderId="11" xfId="51" applyFont="1" applyFill="1" applyBorder="1" applyAlignment="1">
      <alignment horizontal="left" vertical="center"/>
      <protection locked="0"/>
    </xf>
    <xf numFmtId="3" fontId="56" fillId="21" borderId="1" xfId="36" applyFont="1" applyBorder="1" applyProtection="1">
      <alignment horizontal="center" vertical="top" wrapText="1"/>
      <protection/>
    </xf>
    <xf numFmtId="0" fontId="57" fillId="0" borderId="1" xfId="0" applyFont="1" applyBorder="1" applyAlignment="1">
      <alignment/>
    </xf>
    <xf numFmtId="173" fontId="57" fillId="0" borderId="1" xfId="0" applyNumberFormat="1" applyFont="1" applyFill="1" applyBorder="1" applyAlignment="1">
      <alignment/>
    </xf>
    <xf numFmtId="173" fontId="57" fillId="38" borderId="1" xfId="0" applyNumberFormat="1" applyFont="1" applyFill="1" applyBorder="1" applyAlignment="1">
      <alignment/>
    </xf>
    <xf numFmtId="173" fontId="57" fillId="52" borderId="1" xfId="0" applyNumberFormat="1" applyFont="1" applyFill="1" applyBorder="1" applyAlignment="1">
      <alignment/>
    </xf>
    <xf numFmtId="0" fontId="59" fillId="0" borderId="1" xfId="0" applyFont="1" applyBorder="1" applyAlignment="1">
      <alignment/>
    </xf>
    <xf numFmtId="173" fontId="59" fillId="52" borderId="1" xfId="0" applyNumberFormat="1" applyFont="1" applyFill="1" applyBorder="1" applyAlignment="1">
      <alignment/>
    </xf>
    <xf numFmtId="173" fontId="2" fillId="0" borderId="13" xfId="0" applyNumberFormat="1" applyFont="1" applyFill="1" applyBorder="1" applyAlignment="1" applyProtection="1">
      <alignment horizontal="right"/>
      <protection locked="0"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lavicka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normálne 2 2" xfId="46"/>
    <cellStyle name="normálne 2 3" xfId="47"/>
    <cellStyle name="Normalne0" xfId="48"/>
    <cellStyle name="Percent" xfId="49"/>
    <cellStyle name="Podprogram" xfId="50"/>
    <cellStyle name="Polozka" xfId="51"/>
    <cellStyle name="Poznámka" xfId="52"/>
    <cellStyle name="Prepojená bunka" xfId="53"/>
    <cellStyle name="PROGRAM" xfId="54"/>
    <cellStyle name="Spolu" xfId="55"/>
    <cellStyle name="Text upozornenia" xfId="56"/>
    <cellStyle name="Titul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showGridLines="0" showZeros="0" zoomScalePageLayoutView="0" workbookViewId="0" topLeftCell="A76">
      <selection activeCell="G110" sqref="G110"/>
    </sheetView>
  </sheetViews>
  <sheetFormatPr defaultColWidth="9.140625" defaultRowHeight="12.75"/>
  <cols>
    <col min="1" max="1" width="9.140625" style="14" customWidth="1"/>
    <col min="2" max="2" width="58.7109375" style="13" customWidth="1"/>
    <col min="3" max="6" width="12.7109375" style="15" customWidth="1"/>
    <col min="7" max="7" width="13.57421875" style="15" customWidth="1"/>
    <col min="8" max="9" width="12.7109375" style="15" customWidth="1"/>
  </cols>
  <sheetData>
    <row r="1" spans="1:2" ht="12.75">
      <c r="A1" s="45"/>
      <c r="B1" s="35"/>
    </row>
    <row r="2" spans="1:9" ht="12.75" customHeight="1">
      <c r="A2" s="76" t="s">
        <v>316</v>
      </c>
      <c r="B2" s="35"/>
      <c r="C2" s="35"/>
      <c r="D2" s="35"/>
      <c r="E2" s="35"/>
      <c r="F2" s="35"/>
      <c r="G2" s="35"/>
      <c r="H2" s="35"/>
      <c r="I2" s="35"/>
    </row>
    <row r="3" spans="1:9" s="13" customFormat="1" ht="24.75" customHeight="1">
      <c r="A3" s="382" t="s">
        <v>30</v>
      </c>
      <c r="B3" s="383"/>
      <c r="C3" s="198" t="s">
        <v>259</v>
      </c>
      <c r="D3" s="198" t="s">
        <v>268</v>
      </c>
      <c r="E3" s="198" t="s">
        <v>318</v>
      </c>
      <c r="F3" s="198" t="s">
        <v>319</v>
      </c>
      <c r="G3" s="197" t="s">
        <v>320</v>
      </c>
      <c r="H3" s="199" t="s">
        <v>321</v>
      </c>
      <c r="I3" s="198" t="s">
        <v>322</v>
      </c>
    </row>
    <row r="4" spans="1:9" ht="12.75">
      <c r="A4" s="41">
        <v>100</v>
      </c>
      <c r="B4" s="41" t="s">
        <v>31</v>
      </c>
      <c r="C4" s="287">
        <f aca="true" t="shared" si="0" ref="C4:I4">C5+C8+C12</f>
        <v>2140914</v>
      </c>
      <c r="D4" s="287">
        <f t="shared" si="0"/>
        <v>2140062.76</v>
      </c>
      <c r="E4" s="287">
        <f t="shared" si="0"/>
        <v>2123500</v>
      </c>
      <c r="F4" s="287">
        <f t="shared" si="0"/>
        <v>2200960</v>
      </c>
      <c r="G4" s="129">
        <f t="shared" si="0"/>
        <v>2203500</v>
      </c>
      <c r="H4" s="310">
        <f t="shared" si="0"/>
        <v>2151250</v>
      </c>
      <c r="I4" s="287">
        <f t="shared" si="0"/>
        <v>2151250</v>
      </c>
    </row>
    <row r="5" spans="1:9" ht="12.75">
      <c r="A5" s="40">
        <v>110</v>
      </c>
      <c r="B5" s="40" t="s">
        <v>32</v>
      </c>
      <c r="C5" s="124">
        <f aca="true" t="shared" si="1" ref="C5:I6">C6</f>
        <v>2005051</v>
      </c>
      <c r="D5" s="124">
        <f t="shared" si="1"/>
        <v>1995260</v>
      </c>
      <c r="E5" s="124">
        <f t="shared" si="1"/>
        <v>1950000</v>
      </c>
      <c r="F5" s="124">
        <f t="shared" si="1"/>
        <v>2050000</v>
      </c>
      <c r="G5" s="130">
        <f t="shared" si="1"/>
        <v>2050000</v>
      </c>
      <c r="H5" s="200">
        <f>H6</f>
        <v>2000000</v>
      </c>
      <c r="I5" s="124">
        <f t="shared" si="1"/>
        <v>2000000</v>
      </c>
    </row>
    <row r="6" spans="1:9" ht="12.75">
      <c r="A6" s="39" t="s">
        <v>33</v>
      </c>
      <c r="B6" s="39" t="s">
        <v>32</v>
      </c>
      <c r="C6" s="125">
        <f t="shared" si="1"/>
        <v>2005051</v>
      </c>
      <c r="D6" s="125">
        <f t="shared" si="1"/>
        <v>1995260</v>
      </c>
      <c r="E6" s="125">
        <f t="shared" si="1"/>
        <v>1950000</v>
      </c>
      <c r="F6" s="125">
        <f t="shared" si="1"/>
        <v>2050000</v>
      </c>
      <c r="G6" s="131">
        <f t="shared" si="1"/>
        <v>2050000</v>
      </c>
      <c r="H6" s="201">
        <f>H7</f>
        <v>2000000</v>
      </c>
      <c r="I6" s="125">
        <f t="shared" si="1"/>
        <v>2000000</v>
      </c>
    </row>
    <row r="7" spans="1:9" ht="12.75">
      <c r="A7" s="47" t="s">
        <v>34</v>
      </c>
      <c r="B7" s="42" t="s">
        <v>35</v>
      </c>
      <c r="C7" s="126">
        <v>2005051</v>
      </c>
      <c r="D7" s="126">
        <v>1995260</v>
      </c>
      <c r="E7" s="126">
        <v>1950000</v>
      </c>
      <c r="F7" s="126">
        <v>2050000</v>
      </c>
      <c r="G7" s="132">
        <v>2050000</v>
      </c>
      <c r="H7" s="305">
        <v>2000000</v>
      </c>
      <c r="I7" s="126">
        <v>2000000</v>
      </c>
    </row>
    <row r="8" spans="1:9" ht="12.75">
      <c r="A8" s="40">
        <v>120</v>
      </c>
      <c r="B8" s="40" t="s">
        <v>36</v>
      </c>
      <c r="C8" s="124">
        <f aca="true" t="shared" si="2" ref="C8:I8">C9+C10+C11</f>
        <v>50500</v>
      </c>
      <c r="D8" s="124">
        <f t="shared" si="2"/>
        <v>62080.66</v>
      </c>
      <c r="E8" s="124">
        <f t="shared" si="2"/>
        <v>66500</v>
      </c>
      <c r="F8" s="124">
        <f t="shared" si="2"/>
        <v>59450</v>
      </c>
      <c r="G8" s="130">
        <f t="shared" si="2"/>
        <v>66500</v>
      </c>
      <c r="H8" s="200">
        <f t="shared" si="2"/>
        <v>67500</v>
      </c>
      <c r="I8" s="124">
        <f t="shared" si="2"/>
        <v>67500</v>
      </c>
    </row>
    <row r="9" spans="1:9" ht="12.75">
      <c r="A9" s="47">
        <v>121001</v>
      </c>
      <c r="B9" s="42" t="s">
        <v>37</v>
      </c>
      <c r="C9" s="126">
        <v>19923</v>
      </c>
      <c r="D9" s="126">
        <v>26795</v>
      </c>
      <c r="E9" s="126">
        <v>26000</v>
      </c>
      <c r="F9" s="126">
        <v>24000</v>
      </c>
      <c r="G9" s="132">
        <v>26000</v>
      </c>
      <c r="H9" s="306">
        <v>27000</v>
      </c>
      <c r="I9" s="126">
        <v>27000</v>
      </c>
    </row>
    <row r="10" spans="1:9" ht="12.75">
      <c r="A10" s="47">
        <v>121002</v>
      </c>
      <c r="B10" s="42" t="s">
        <v>38</v>
      </c>
      <c r="C10" s="126">
        <v>30206</v>
      </c>
      <c r="D10" s="126">
        <v>34860.66</v>
      </c>
      <c r="E10" s="126">
        <v>40000</v>
      </c>
      <c r="F10" s="126">
        <v>35000</v>
      </c>
      <c r="G10" s="132">
        <v>40000</v>
      </c>
      <c r="H10" s="306">
        <v>40000</v>
      </c>
      <c r="I10" s="126">
        <v>40000</v>
      </c>
    </row>
    <row r="11" spans="1:9" ht="12.75">
      <c r="A11" s="47">
        <v>121003</v>
      </c>
      <c r="B11" s="42" t="s">
        <v>39</v>
      </c>
      <c r="C11" s="126">
        <v>371</v>
      </c>
      <c r="D11" s="126">
        <v>425</v>
      </c>
      <c r="E11" s="126">
        <v>500</v>
      </c>
      <c r="F11" s="126">
        <v>450</v>
      </c>
      <c r="G11" s="132">
        <v>500</v>
      </c>
      <c r="H11" s="306">
        <v>500</v>
      </c>
      <c r="I11" s="126">
        <v>500</v>
      </c>
    </row>
    <row r="12" spans="1:9" ht="12.75">
      <c r="A12" s="40">
        <v>130</v>
      </c>
      <c r="B12" s="40" t="s">
        <v>40</v>
      </c>
      <c r="C12" s="124">
        <f aca="true" t="shared" si="3" ref="C12:I12">C13+C14+C15+C16+C17</f>
        <v>85363</v>
      </c>
      <c r="D12" s="124">
        <f t="shared" si="3"/>
        <v>82722.1</v>
      </c>
      <c r="E12" s="124">
        <f t="shared" si="3"/>
        <v>107000</v>
      </c>
      <c r="F12" s="124">
        <f t="shared" si="3"/>
        <v>91510</v>
      </c>
      <c r="G12" s="130">
        <f t="shared" si="3"/>
        <v>87000</v>
      </c>
      <c r="H12" s="200">
        <f t="shared" si="3"/>
        <v>83750</v>
      </c>
      <c r="I12" s="124">
        <f t="shared" si="3"/>
        <v>83750</v>
      </c>
    </row>
    <row r="13" spans="1:9" ht="12.75">
      <c r="A13" s="47" t="s">
        <v>41</v>
      </c>
      <c r="B13" s="42" t="s">
        <v>42</v>
      </c>
      <c r="C13" s="126">
        <v>1624</v>
      </c>
      <c r="D13" s="126">
        <v>1911</v>
      </c>
      <c r="E13" s="126">
        <v>2000</v>
      </c>
      <c r="F13" s="126">
        <v>1600</v>
      </c>
      <c r="G13" s="132">
        <v>2000</v>
      </c>
      <c r="H13" s="306">
        <v>2000</v>
      </c>
      <c r="I13" s="126">
        <v>2000</v>
      </c>
    </row>
    <row r="14" spans="1:9" ht="12.75">
      <c r="A14" s="47" t="s">
        <v>43</v>
      </c>
      <c r="B14" s="42" t="s">
        <v>44</v>
      </c>
      <c r="C14" s="126">
        <v>20</v>
      </c>
      <c r="D14" s="126">
        <v>20</v>
      </c>
      <c r="E14" s="126">
        <v>0</v>
      </c>
      <c r="F14" s="126"/>
      <c r="G14" s="132">
        <v>0</v>
      </c>
      <c r="H14" s="306">
        <v>50</v>
      </c>
      <c r="I14" s="126">
        <v>50</v>
      </c>
    </row>
    <row r="15" spans="1:9" ht="12.75">
      <c r="A15" s="47" t="s">
        <v>45</v>
      </c>
      <c r="B15" s="42" t="s">
        <v>46</v>
      </c>
      <c r="C15" s="126">
        <v>610</v>
      </c>
      <c r="D15" s="126">
        <v>115.6</v>
      </c>
      <c r="E15" s="126">
        <v>0</v>
      </c>
      <c r="F15" s="126">
        <v>210</v>
      </c>
      <c r="G15" s="132">
        <v>0</v>
      </c>
      <c r="H15" s="306">
        <v>200</v>
      </c>
      <c r="I15" s="126">
        <v>200</v>
      </c>
    </row>
    <row r="16" spans="1:9" ht="12.75">
      <c r="A16" s="47" t="s">
        <v>47</v>
      </c>
      <c r="B16" s="42" t="s">
        <v>48</v>
      </c>
      <c r="C16" s="126">
        <v>4155</v>
      </c>
      <c r="D16" s="126">
        <v>726.5</v>
      </c>
      <c r="E16" s="126">
        <v>5000</v>
      </c>
      <c r="F16" s="126">
        <v>1700</v>
      </c>
      <c r="G16" s="132">
        <v>5000</v>
      </c>
      <c r="H16" s="306">
        <v>1000</v>
      </c>
      <c r="I16" s="126">
        <v>1000</v>
      </c>
    </row>
    <row r="17" spans="1:9" ht="12.75">
      <c r="A17" s="47" t="s">
        <v>49</v>
      </c>
      <c r="B17" s="42" t="s">
        <v>50</v>
      </c>
      <c r="C17" s="126">
        <v>78954</v>
      </c>
      <c r="D17" s="126">
        <v>79949</v>
      </c>
      <c r="E17" s="126">
        <v>100000</v>
      </c>
      <c r="F17" s="126">
        <v>88000</v>
      </c>
      <c r="G17" s="132">
        <v>80000</v>
      </c>
      <c r="H17" s="306">
        <v>80500</v>
      </c>
      <c r="I17" s="126">
        <v>80500</v>
      </c>
    </row>
    <row r="18" spans="1:9" s="2" customFormat="1" ht="12.75">
      <c r="A18" s="41" t="s">
        <v>51</v>
      </c>
      <c r="B18" s="288" t="s">
        <v>194</v>
      </c>
      <c r="C18" s="287">
        <f>C19+C24+C34+C37</f>
        <v>185318</v>
      </c>
      <c r="D18" s="287">
        <f>D19+D24+D34+D37</f>
        <v>175969</v>
      </c>
      <c r="E18" s="287">
        <f>E19+E24+E34+E37</f>
        <v>199883</v>
      </c>
      <c r="F18" s="287">
        <f>F19+F24+F34+F37</f>
        <v>364983</v>
      </c>
      <c r="G18" s="129">
        <f>G19+G24+G34+G37+G39</f>
        <v>229183</v>
      </c>
      <c r="H18" s="310">
        <f>H19+H24+H34+H37</f>
        <v>225983</v>
      </c>
      <c r="I18" s="287">
        <f>I19+I24+I34+I37</f>
        <v>225983</v>
      </c>
    </row>
    <row r="19" spans="1:9" ht="12.75">
      <c r="A19" s="40">
        <v>210</v>
      </c>
      <c r="B19" s="40" t="s">
        <v>195</v>
      </c>
      <c r="C19" s="124">
        <f aca="true" t="shared" si="4" ref="C19:I19">C20</f>
        <v>122497</v>
      </c>
      <c r="D19" s="124">
        <f t="shared" si="4"/>
        <v>114318</v>
      </c>
      <c r="E19" s="124">
        <f t="shared" si="4"/>
        <v>117000</v>
      </c>
      <c r="F19" s="124">
        <f t="shared" si="4"/>
        <v>111300</v>
      </c>
      <c r="G19" s="130">
        <f t="shared" si="4"/>
        <v>117000</v>
      </c>
      <c r="H19" s="200">
        <f t="shared" si="4"/>
        <v>122400</v>
      </c>
      <c r="I19" s="124">
        <f t="shared" si="4"/>
        <v>122400</v>
      </c>
    </row>
    <row r="20" spans="1:9" ht="12.75">
      <c r="A20" s="39">
        <v>212</v>
      </c>
      <c r="B20" s="39" t="s">
        <v>52</v>
      </c>
      <c r="C20" s="125">
        <f aca="true" t="shared" si="5" ref="C20:H20">C21+C23+C22</f>
        <v>122497</v>
      </c>
      <c r="D20" s="125">
        <f t="shared" si="5"/>
        <v>114318</v>
      </c>
      <c r="E20" s="125">
        <f t="shared" si="5"/>
        <v>117000</v>
      </c>
      <c r="F20" s="125">
        <f t="shared" si="5"/>
        <v>111300</v>
      </c>
      <c r="G20" s="131">
        <f t="shared" si="5"/>
        <v>117000</v>
      </c>
      <c r="H20" s="201">
        <f t="shared" si="5"/>
        <v>122400</v>
      </c>
      <c r="I20" s="125">
        <v>122400</v>
      </c>
    </row>
    <row r="21" spans="1:9" ht="12.75">
      <c r="A21" s="47">
        <v>212002</v>
      </c>
      <c r="B21" s="42" t="s">
        <v>196</v>
      </c>
      <c r="C21" s="126">
        <v>1651</v>
      </c>
      <c r="D21" s="126">
        <v>1440</v>
      </c>
      <c r="E21" s="126">
        <v>2000</v>
      </c>
      <c r="F21" s="126">
        <v>1300</v>
      </c>
      <c r="G21" s="132">
        <v>2000</v>
      </c>
      <c r="H21" s="306">
        <v>2000</v>
      </c>
      <c r="I21" s="126">
        <v>2000</v>
      </c>
    </row>
    <row r="22" spans="1:9" ht="12.75">
      <c r="A22" s="47">
        <v>212003</v>
      </c>
      <c r="B22" s="42" t="s">
        <v>212</v>
      </c>
      <c r="C22" s="126">
        <v>120846</v>
      </c>
      <c r="D22" s="126">
        <v>112878</v>
      </c>
      <c r="E22" s="126">
        <v>115000</v>
      </c>
      <c r="F22" s="126">
        <v>110000</v>
      </c>
      <c r="G22" s="132">
        <v>115000</v>
      </c>
      <c r="H22" s="306">
        <v>120400</v>
      </c>
      <c r="I22" s="126">
        <v>120400</v>
      </c>
    </row>
    <row r="23" spans="1:9" ht="12.75">
      <c r="A23" s="47">
        <v>212004</v>
      </c>
      <c r="B23" s="42" t="s">
        <v>81</v>
      </c>
      <c r="C23" s="126">
        <v>0</v>
      </c>
      <c r="D23" s="126">
        <v>0</v>
      </c>
      <c r="E23" s="126"/>
      <c r="F23" s="126"/>
      <c r="G23" s="132">
        <v>0</v>
      </c>
      <c r="H23" s="306"/>
      <c r="I23" s="126">
        <v>0</v>
      </c>
    </row>
    <row r="24" spans="1:9" ht="12.75">
      <c r="A24" s="40">
        <v>220</v>
      </c>
      <c r="B24" s="40" t="s">
        <v>53</v>
      </c>
      <c r="C24" s="124">
        <f aca="true" t="shared" si="6" ref="C24:I24">C25+C28+C32</f>
        <v>50821</v>
      </c>
      <c r="D24" s="124">
        <f t="shared" si="6"/>
        <v>57898</v>
      </c>
      <c r="E24" s="124">
        <f t="shared" si="6"/>
        <v>57083</v>
      </c>
      <c r="F24" s="124">
        <f t="shared" si="6"/>
        <v>45583</v>
      </c>
      <c r="G24" s="130">
        <f>G25+G28+G32</f>
        <v>87083</v>
      </c>
      <c r="H24" s="200">
        <f t="shared" si="6"/>
        <v>91383</v>
      </c>
      <c r="I24" s="124">
        <f t="shared" si="6"/>
        <v>91383</v>
      </c>
    </row>
    <row r="25" spans="1:9" ht="12.75">
      <c r="A25" s="39">
        <v>221</v>
      </c>
      <c r="B25" s="39" t="s">
        <v>54</v>
      </c>
      <c r="C25" s="125">
        <f aca="true" t="shared" si="7" ref="C25:I25">C26+C27</f>
        <v>23338</v>
      </c>
      <c r="D25" s="125">
        <f t="shared" si="7"/>
        <v>16905</v>
      </c>
      <c r="E25" s="125">
        <f t="shared" si="7"/>
        <v>32000</v>
      </c>
      <c r="F25" s="125">
        <f t="shared" si="7"/>
        <v>20500</v>
      </c>
      <c r="G25" s="131">
        <f t="shared" si="7"/>
        <v>32000</v>
      </c>
      <c r="H25" s="201">
        <f t="shared" si="7"/>
        <v>19000</v>
      </c>
      <c r="I25" s="125">
        <f t="shared" si="7"/>
        <v>19000</v>
      </c>
    </row>
    <row r="26" spans="1:9" ht="12.75">
      <c r="A26" s="47">
        <v>221004</v>
      </c>
      <c r="B26" s="42" t="s">
        <v>197</v>
      </c>
      <c r="C26" s="126">
        <v>17034</v>
      </c>
      <c r="D26" s="126">
        <v>16905</v>
      </c>
      <c r="E26" s="126">
        <v>25000</v>
      </c>
      <c r="F26" s="126">
        <v>20000</v>
      </c>
      <c r="G26" s="132">
        <v>25000</v>
      </c>
      <c r="H26" s="306">
        <v>18000</v>
      </c>
      <c r="I26" s="126">
        <v>18000</v>
      </c>
    </row>
    <row r="27" spans="1:9" ht="12.75">
      <c r="A27" s="47">
        <v>222003</v>
      </c>
      <c r="B27" s="42" t="s">
        <v>211</v>
      </c>
      <c r="C27" s="126">
        <v>6304</v>
      </c>
      <c r="D27" s="126">
        <v>0</v>
      </c>
      <c r="E27" s="126">
        <v>7000</v>
      </c>
      <c r="F27" s="126">
        <v>500</v>
      </c>
      <c r="G27" s="132">
        <v>7000</v>
      </c>
      <c r="H27" s="306">
        <v>1000</v>
      </c>
      <c r="I27" s="126">
        <v>1000</v>
      </c>
    </row>
    <row r="28" spans="1:9" ht="12.75">
      <c r="A28" s="39">
        <v>223</v>
      </c>
      <c r="B28" s="39" t="s">
        <v>198</v>
      </c>
      <c r="C28" s="125">
        <f>C30+C31+C29</f>
        <v>27400</v>
      </c>
      <c r="D28" s="125">
        <f>D30+D31+D29</f>
        <v>40910</v>
      </c>
      <c r="E28" s="125">
        <v>25000</v>
      </c>
      <c r="F28" s="125">
        <f>F30+F31+F29</f>
        <v>25000</v>
      </c>
      <c r="G28" s="131">
        <f>G30+G31+G29</f>
        <v>55000</v>
      </c>
      <c r="H28" s="201">
        <f>H30+H31+H29</f>
        <v>72300</v>
      </c>
      <c r="I28" s="125">
        <f>I30+I31+I29</f>
        <v>72300</v>
      </c>
    </row>
    <row r="29" spans="1:10" s="1" customFormat="1" ht="15">
      <c r="A29" s="46">
        <v>223001</v>
      </c>
      <c r="B29" s="43" t="s">
        <v>83</v>
      </c>
      <c r="C29" s="126">
        <v>0</v>
      </c>
      <c r="D29" s="126">
        <v>0</v>
      </c>
      <c r="E29" s="126"/>
      <c r="F29" s="126"/>
      <c r="G29" s="132">
        <v>0</v>
      </c>
      <c r="H29" s="306"/>
      <c r="I29" s="126">
        <v>0</v>
      </c>
      <c r="J29" s="4"/>
    </row>
    <row r="30" spans="1:9" ht="12.75">
      <c r="A30" s="47">
        <v>223001</v>
      </c>
      <c r="B30" s="42" t="s">
        <v>199</v>
      </c>
      <c r="C30" s="126">
        <v>27400</v>
      </c>
      <c r="D30" s="126">
        <v>40910</v>
      </c>
      <c r="E30" s="126">
        <v>25000</v>
      </c>
      <c r="F30" s="126">
        <v>25000</v>
      </c>
      <c r="G30" s="132">
        <v>25000</v>
      </c>
      <c r="H30" s="306">
        <v>42300</v>
      </c>
      <c r="I30" s="126">
        <v>42300</v>
      </c>
    </row>
    <row r="31" spans="1:10" ht="12.75">
      <c r="A31" s="78" t="s">
        <v>336</v>
      </c>
      <c r="B31" s="332" t="s">
        <v>337</v>
      </c>
      <c r="C31" s="126">
        <v>0</v>
      </c>
      <c r="D31" s="126">
        <v>0</v>
      </c>
      <c r="E31" s="126"/>
      <c r="F31" s="126"/>
      <c r="G31" s="132">
        <v>30000</v>
      </c>
      <c r="H31" s="333">
        <v>30000</v>
      </c>
      <c r="I31" s="333">
        <v>30000</v>
      </c>
      <c r="J31" s="2" t="s">
        <v>338</v>
      </c>
    </row>
    <row r="32" spans="1:9" ht="12.75">
      <c r="A32" s="39">
        <v>229</v>
      </c>
      <c r="B32" s="39" t="s">
        <v>55</v>
      </c>
      <c r="C32" s="125">
        <f aca="true" t="shared" si="8" ref="C32:I32">C33</f>
        <v>83</v>
      </c>
      <c r="D32" s="125">
        <f t="shared" si="8"/>
        <v>83</v>
      </c>
      <c r="E32" s="125">
        <f t="shared" si="8"/>
        <v>83</v>
      </c>
      <c r="F32" s="125">
        <f t="shared" si="8"/>
        <v>83</v>
      </c>
      <c r="G32" s="203">
        <f t="shared" si="8"/>
        <v>83</v>
      </c>
      <c r="H32" s="125">
        <f t="shared" si="8"/>
        <v>83</v>
      </c>
      <c r="I32" s="125">
        <f t="shared" si="8"/>
        <v>83</v>
      </c>
    </row>
    <row r="33" spans="1:9" ht="12.75">
      <c r="A33" s="46">
        <v>229005</v>
      </c>
      <c r="B33" s="43" t="s">
        <v>56</v>
      </c>
      <c r="C33" s="126">
        <v>83</v>
      </c>
      <c r="D33" s="126">
        <v>83</v>
      </c>
      <c r="E33" s="126">
        <v>83</v>
      </c>
      <c r="F33" s="126">
        <v>83</v>
      </c>
      <c r="G33" s="132">
        <v>83</v>
      </c>
      <c r="H33" s="306">
        <v>83</v>
      </c>
      <c r="I33" s="126">
        <v>83</v>
      </c>
    </row>
    <row r="34" spans="1:9" ht="12.75">
      <c r="A34" s="40">
        <v>240</v>
      </c>
      <c r="B34" s="40" t="s">
        <v>57</v>
      </c>
      <c r="C34" s="124">
        <f aca="true" t="shared" si="9" ref="C34:I35">C35</f>
        <v>865</v>
      </c>
      <c r="D34" s="124">
        <f t="shared" si="9"/>
        <v>130</v>
      </c>
      <c r="E34" s="124">
        <f t="shared" si="9"/>
        <v>800</v>
      </c>
      <c r="F34" s="124">
        <f t="shared" si="9"/>
        <v>100</v>
      </c>
      <c r="G34" s="130">
        <f t="shared" si="9"/>
        <v>100</v>
      </c>
      <c r="H34" s="200">
        <f t="shared" si="9"/>
        <v>200</v>
      </c>
      <c r="I34" s="124">
        <f t="shared" si="9"/>
        <v>200</v>
      </c>
    </row>
    <row r="35" spans="1:9" ht="12.75">
      <c r="A35" s="39">
        <v>242</v>
      </c>
      <c r="B35" s="39" t="s">
        <v>57</v>
      </c>
      <c r="C35" s="125">
        <f t="shared" si="9"/>
        <v>865</v>
      </c>
      <c r="D35" s="125">
        <f t="shared" si="9"/>
        <v>130</v>
      </c>
      <c r="E35" s="125">
        <f t="shared" si="9"/>
        <v>800</v>
      </c>
      <c r="F35" s="125">
        <f t="shared" si="9"/>
        <v>100</v>
      </c>
      <c r="G35" s="131">
        <f t="shared" si="9"/>
        <v>100</v>
      </c>
      <c r="H35" s="201">
        <f t="shared" si="9"/>
        <v>200</v>
      </c>
      <c r="I35" s="125">
        <f t="shared" si="9"/>
        <v>200</v>
      </c>
    </row>
    <row r="36" spans="1:9" ht="12.75">
      <c r="A36" s="46">
        <v>242</v>
      </c>
      <c r="B36" s="43" t="s">
        <v>57</v>
      </c>
      <c r="C36" s="126">
        <v>865</v>
      </c>
      <c r="D36" s="126">
        <v>130</v>
      </c>
      <c r="E36" s="126">
        <v>800</v>
      </c>
      <c r="F36" s="126">
        <v>100</v>
      </c>
      <c r="G36" s="132">
        <v>100</v>
      </c>
      <c r="H36" s="306">
        <v>200</v>
      </c>
      <c r="I36" s="126">
        <v>200</v>
      </c>
    </row>
    <row r="37" spans="1:9" ht="12.75">
      <c r="A37" s="40">
        <v>290</v>
      </c>
      <c r="B37" s="40" t="s">
        <v>58</v>
      </c>
      <c r="C37" s="200">
        <f aca="true" t="shared" si="10" ref="C37:I37">C38</f>
        <v>11135</v>
      </c>
      <c r="D37" s="200">
        <f t="shared" si="10"/>
        <v>3623</v>
      </c>
      <c r="E37" s="200">
        <f t="shared" si="10"/>
        <v>25000</v>
      </c>
      <c r="F37" s="200">
        <f t="shared" si="10"/>
        <v>208000</v>
      </c>
      <c r="G37" s="130">
        <f t="shared" si="10"/>
        <v>25000</v>
      </c>
      <c r="H37" s="200">
        <f t="shared" si="10"/>
        <v>12000</v>
      </c>
      <c r="I37" s="200">
        <f t="shared" si="10"/>
        <v>12000</v>
      </c>
    </row>
    <row r="38" spans="1:9" ht="12.75">
      <c r="A38" s="39">
        <v>292</v>
      </c>
      <c r="B38" s="39" t="s">
        <v>59</v>
      </c>
      <c r="C38" s="201">
        <f>C42+C40+C41+C43+C44+C39</f>
        <v>11135</v>
      </c>
      <c r="D38" s="201">
        <f>D42+D40+D41+D43+D44+D39</f>
        <v>3623</v>
      </c>
      <c r="E38" s="201">
        <f>E42+E40+E41+E43+E44+E39</f>
        <v>25000</v>
      </c>
      <c r="F38" s="201">
        <f>F42+F40+F41+F43+F44+F39</f>
        <v>208000</v>
      </c>
      <c r="G38" s="131">
        <f>G42+G40+G41+G43+G44</f>
        <v>25000</v>
      </c>
      <c r="H38" s="201">
        <f>H42+H40+H41+H43+H44+H39</f>
        <v>12000</v>
      </c>
      <c r="I38" s="201">
        <f>I42+I40+I41+I43+I44+I39</f>
        <v>12000</v>
      </c>
    </row>
    <row r="39" spans="1:9" s="1" customFormat="1" ht="12.75">
      <c r="A39" s="46">
        <v>292006</v>
      </c>
      <c r="B39" s="43" t="s">
        <v>192</v>
      </c>
      <c r="C39" s="126">
        <v>1712</v>
      </c>
      <c r="D39" s="126">
        <v>0</v>
      </c>
      <c r="E39" s="126"/>
      <c r="F39" s="126"/>
      <c r="G39" s="132">
        <v>0</v>
      </c>
      <c r="H39" s="306">
        <v>0</v>
      </c>
      <c r="I39" s="126">
        <v>0</v>
      </c>
    </row>
    <row r="40" spans="1:9" s="1" customFormat="1" ht="12.75">
      <c r="A40" s="46">
        <v>292017</v>
      </c>
      <c r="B40" s="43" t="s">
        <v>193</v>
      </c>
      <c r="C40" s="126">
        <v>0</v>
      </c>
      <c r="D40" s="126">
        <v>0</v>
      </c>
      <c r="E40" s="126"/>
      <c r="F40" s="126"/>
      <c r="G40" s="132">
        <v>0</v>
      </c>
      <c r="H40" s="306"/>
      <c r="I40" s="126">
        <v>0</v>
      </c>
    </row>
    <row r="41" spans="1:9" s="1" customFormat="1" ht="12.75">
      <c r="A41" s="46">
        <v>292017</v>
      </c>
      <c r="B41" s="43" t="s">
        <v>200</v>
      </c>
      <c r="C41" s="126">
        <v>0</v>
      </c>
      <c r="D41" s="126">
        <v>0</v>
      </c>
      <c r="E41" s="126"/>
      <c r="F41" s="126"/>
      <c r="G41" s="132">
        <v>0</v>
      </c>
      <c r="H41" s="306"/>
      <c r="I41" s="126">
        <v>0</v>
      </c>
    </row>
    <row r="42" spans="1:9" ht="12.75">
      <c r="A42" s="46">
        <v>292017</v>
      </c>
      <c r="B42" s="43" t="s">
        <v>60</v>
      </c>
      <c r="C42" s="126">
        <v>0</v>
      </c>
      <c r="D42" s="126">
        <v>0</v>
      </c>
      <c r="E42" s="126"/>
      <c r="F42" s="126"/>
      <c r="G42" s="132">
        <v>0</v>
      </c>
      <c r="H42" s="306"/>
      <c r="I42" s="126">
        <v>0</v>
      </c>
    </row>
    <row r="43" spans="1:9" ht="12.75">
      <c r="A43" s="46">
        <v>292027</v>
      </c>
      <c r="B43" s="43" t="s">
        <v>82</v>
      </c>
      <c r="C43" s="126">
        <v>9423</v>
      </c>
      <c r="D43" s="126">
        <v>3623</v>
      </c>
      <c r="E43" s="126">
        <v>25000</v>
      </c>
      <c r="F43" s="126">
        <v>190000</v>
      </c>
      <c r="G43" s="132">
        <v>25000</v>
      </c>
      <c r="H43" s="306">
        <v>12000</v>
      </c>
      <c r="I43" s="126">
        <v>12000</v>
      </c>
    </row>
    <row r="44" spans="1:9" ht="12.75">
      <c r="A44" s="46">
        <v>292027</v>
      </c>
      <c r="B44" s="377" t="s">
        <v>352</v>
      </c>
      <c r="C44" s="126">
        <v>0</v>
      </c>
      <c r="D44" s="126">
        <v>0</v>
      </c>
      <c r="E44" s="126"/>
      <c r="F44" s="126">
        <v>18000</v>
      </c>
      <c r="G44" s="132">
        <v>0</v>
      </c>
      <c r="H44" s="306"/>
      <c r="I44" s="126">
        <v>0</v>
      </c>
    </row>
    <row r="45" spans="1:9" s="2" customFormat="1" ht="12.75">
      <c r="A45" s="41">
        <v>300</v>
      </c>
      <c r="B45" s="289" t="s">
        <v>61</v>
      </c>
      <c r="C45" s="287">
        <f aca="true" t="shared" si="11" ref="C45:I45">C46</f>
        <v>1751837</v>
      </c>
      <c r="D45" s="287">
        <f t="shared" si="11"/>
        <v>2013568</v>
      </c>
      <c r="E45" s="287">
        <f t="shared" si="11"/>
        <v>1981110</v>
      </c>
      <c r="F45" s="287">
        <f t="shared" si="11"/>
        <v>2253630</v>
      </c>
      <c r="G45" s="129">
        <f t="shared" si="11"/>
        <v>1917800</v>
      </c>
      <c r="H45" s="310">
        <f t="shared" si="11"/>
        <v>1833634</v>
      </c>
      <c r="I45" s="287">
        <f t="shared" si="11"/>
        <v>1833634</v>
      </c>
    </row>
    <row r="46" spans="1:9" s="2" customFormat="1" ht="12.75">
      <c r="A46" s="36">
        <v>310</v>
      </c>
      <c r="B46" s="36" t="s">
        <v>62</v>
      </c>
      <c r="C46" s="124">
        <f aca="true" t="shared" si="12" ref="C46:I46">C47+C48</f>
        <v>1751837</v>
      </c>
      <c r="D46" s="124">
        <f t="shared" si="12"/>
        <v>2013568</v>
      </c>
      <c r="E46" s="124">
        <f t="shared" si="12"/>
        <v>1981110</v>
      </c>
      <c r="F46" s="124">
        <f t="shared" si="12"/>
        <v>2253630</v>
      </c>
      <c r="G46" s="130">
        <f t="shared" si="12"/>
        <v>1917800</v>
      </c>
      <c r="H46" s="200">
        <f t="shared" si="12"/>
        <v>1833634</v>
      </c>
      <c r="I46" s="124">
        <f t="shared" si="12"/>
        <v>1833634</v>
      </c>
    </row>
    <row r="47" spans="1:9" ht="12.75">
      <c r="A47" s="18">
        <v>311</v>
      </c>
      <c r="B47" s="18" t="s">
        <v>63</v>
      </c>
      <c r="C47" s="125"/>
      <c r="D47" s="125"/>
      <c r="E47" s="125"/>
      <c r="F47" s="125"/>
      <c r="G47" s="131"/>
      <c r="H47" s="307"/>
      <c r="I47" s="125"/>
    </row>
    <row r="48" spans="1:9" ht="12.75">
      <c r="A48" s="18">
        <v>312</v>
      </c>
      <c r="B48" s="18" t="s">
        <v>64</v>
      </c>
      <c r="C48" s="125">
        <f aca="true" t="shared" si="13" ref="C48:I48">SUM(C49:C79)</f>
        <v>1751837</v>
      </c>
      <c r="D48" s="125">
        <f t="shared" si="13"/>
        <v>2013568</v>
      </c>
      <c r="E48" s="125">
        <f t="shared" si="13"/>
        <v>1981110</v>
      </c>
      <c r="F48" s="125">
        <f t="shared" si="13"/>
        <v>2253630</v>
      </c>
      <c r="G48" s="131">
        <f t="shared" si="13"/>
        <v>1917800</v>
      </c>
      <c r="H48" s="125">
        <f t="shared" si="13"/>
        <v>1833634</v>
      </c>
      <c r="I48" s="125">
        <f t="shared" si="13"/>
        <v>1833634</v>
      </c>
    </row>
    <row r="49" spans="1:9" ht="12.75">
      <c r="A49" s="46" t="s">
        <v>210</v>
      </c>
      <c r="B49" s="48" t="s">
        <v>65</v>
      </c>
      <c r="C49" s="126">
        <v>216</v>
      </c>
      <c r="D49" s="126">
        <v>218</v>
      </c>
      <c r="E49" s="126">
        <v>230</v>
      </c>
      <c r="F49" s="126">
        <v>221</v>
      </c>
      <c r="G49" s="132">
        <v>250</v>
      </c>
      <c r="H49" s="306">
        <v>250</v>
      </c>
      <c r="I49" s="126">
        <v>250</v>
      </c>
    </row>
    <row r="50" spans="1:9" ht="12.75">
      <c r="A50" s="47" t="s">
        <v>210</v>
      </c>
      <c r="B50" s="49" t="s">
        <v>66</v>
      </c>
      <c r="C50" s="126">
        <v>468</v>
      </c>
      <c r="D50" s="126">
        <v>480</v>
      </c>
      <c r="E50" s="126">
        <v>480</v>
      </c>
      <c r="F50" s="126">
        <v>500</v>
      </c>
      <c r="G50" s="132">
        <v>500</v>
      </c>
      <c r="H50" s="306">
        <v>500</v>
      </c>
      <c r="I50" s="126">
        <v>500</v>
      </c>
    </row>
    <row r="51" spans="1:9" ht="12.75">
      <c r="A51" s="47" t="s">
        <v>210</v>
      </c>
      <c r="B51" s="49" t="s">
        <v>67</v>
      </c>
      <c r="C51" s="126">
        <v>10886</v>
      </c>
      <c r="D51" s="126">
        <v>12073</v>
      </c>
      <c r="E51" s="126">
        <v>11500</v>
      </c>
      <c r="F51" s="126">
        <v>12156</v>
      </c>
      <c r="G51" s="132">
        <v>12950</v>
      </c>
      <c r="H51" s="306">
        <v>12500</v>
      </c>
      <c r="I51" s="126">
        <v>12500</v>
      </c>
    </row>
    <row r="52" spans="1:9" ht="12.75">
      <c r="A52" s="47" t="s">
        <v>210</v>
      </c>
      <c r="B52" s="49" t="s">
        <v>209</v>
      </c>
      <c r="C52" s="126">
        <v>1652</v>
      </c>
      <c r="D52" s="126">
        <v>1667</v>
      </c>
      <c r="E52" s="126">
        <v>1700</v>
      </c>
      <c r="F52" s="126">
        <v>1685</v>
      </c>
      <c r="G52" s="132">
        <v>1800</v>
      </c>
      <c r="H52" s="306">
        <v>1800</v>
      </c>
      <c r="I52" s="126">
        <v>1800</v>
      </c>
    </row>
    <row r="53" spans="1:9" ht="12.75">
      <c r="A53" s="47">
        <v>312001</v>
      </c>
      <c r="B53" s="77" t="s">
        <v>254</v>
      </c>
      <c r="C53" s="126">
        <v>413</v>
      </c>
      <c r="D53" s="126">
        <v>9554</v>
      </c>
      <c r="E53" s="126">
        <v>5000</v>
      </c>
      <c r="F53" s="126">
        <v>2975</v>
      </c>
      <c r="G53" s="132">
        <v>10000</v>
      </c>
      <c r="H53" s="306">
        <v>10000</v>
      </c>
      <c r="I53" s="126">
        <v>10000</v>
      </c>
    </row>
    <row r="54" spans="1:10" ht="12.75">
      <c r="A54" s="47">
        <v>312001</v>
      </c>
      <c r="B54" s="80" t="s">
        <v>225</v>
      </c>
      <c r="C54" s="126">
        <v>11971</v>
      </c>
      <c r="D54" s="126">
        <v>36918</v>
      </c>
      <c r="E54" s="126">
        <v>182000</v>
      </c>
      <c r="F54" s="126">
        <v>210000</v>
      </c>
      <c r="G54" s="132">
        <v>110500</v>
      </c>
      <c r="H54" s="306">
        <v>50000</v>
      </c>
      <c r="I54" s="126">
        <v>50000</v>
      </c>
      <c r="J54" s="2"/>
    </row>
    <row r="55" spans="1:9" ht="12.75">
      <c r="A55" s="47" t="s">
        <v>210</v>
      </c>
      <c r="B55" s="49" t="s">
        <v>201</v>
      </c>
      <c r="C55" s="126">
        <v>1477080</v>
      </c>
      <c r="D55" s="126">
        <v>1724534</v>
      </c>
      <c r="E55" s="126">
        <v>1662000</v>
      </c>
      <c r="F55" s="126">
        <v>1700000</v>
      </c>
      <c r="G55" s="132">
        <v>1679000</v>
      </c>
      <c r="H55" s="306">
        <v>1750000</v>
      </c>
      <c r="I55" s="126">
        <v>1750000</v>
      </c>
    </row>
    <row r="56" spans="1:9" ht="12.75">
      <c r="A56" s="47" t="s">
        <v>210</v>
      </c>
      <c r="B56" s="77" t="s">
        <v>304</v>
      </c>
      <c r="C56" s="126"/>
      <c r="D56" s="126">
        <v>84</v>
      </c>
      <c r="E56" s="126">
        <v>200</v>
      </c>
      <c r="F56" s="126">
        <v>149</v>
      </c>
      <c r="G56" s="132">
        <v>200</v>
      </c>
      <c r="H56" s="306">
        <v>84</v>
      </c>
      <c r="I56" s="126">
        <v>84</v>
      </c>
    </row>
    <row r="57" spans="1:9" ht="12.75">
      <c r="A57" s="47" t="s">
        <v>210</v>
      </c>
      <c r="B57" s="77" t="s">
        <v>328</v>
      </c>
      <c r="C57" s="126">
        <v>0</v>
      </c>
      <c r="D57" s="126">
        <v>0</v>
      </c>
      <c r="E57" s="126"/>
      <c r="F57" s="126">
        <v>3852</v>
      </c>
      <c r="G57" s="132">
        <v>0</v>
      </c>
      <c r="H57" s="306">
        <v>0</v>
      </c>
      <c r="I57" s="126">
        <v>0</v>
      </c>
    </row>
    <row r="58" spans="1:9" ht="12.75">
      <c r="A58" s="47" t="s">
        <v>210</v>
      </c>
      <c r="B58" s="49" t="s">
        <v>183</v>
      </c>
      <c r="C58" s="126">
        <v>0</v>
      </c>
      <c r="D58" s="126">
        <v>0</v>
      </c>
      <c r="E58" s="126"/>
      <c r="F58" s="126"/>
      <c r="G58" s="132">
        <v>0</v>
      </c>
      <c r="H58" s="306">
        <v>0</v>
      </c>
      <c r="I58" s="126">
        <v>0</v>
      </c>
    </row>
    <row r="59" spans="1:9" ht="12.75">
      <c r="A59" s="78" t="s">
        <v>300</v>
      </c>
      <c r="B59" s="77" t="s">
        <v>353</v>
      </c>
      <c r="C59" s="126">
        <v>0</v>
      </c>
      <c r="D59" s="126">
        <v>0</v>
      </c>
      <c r="E59" s="126"/>
      <c r="F59" s="126"/>
      <c r="G59" s="132">
        <v>21850</v>
      </c>
      <c r="H59" s="306">
        <v>0</v>
      </c>
      <c r="I59" s="126">
        <v>0</v>
      </c>
    </row>
    <row r="60" spans="1:9" ht="12.75">
      <c r="A60" s="78" t="s">
        <v>300</v>
      </c>
      <c r="B60" s="77" t="s">
        <v>354</v>
      </c>
      <c r="C60" s="126"/>
      <c r="D60" s="126"/>
      <c r="E60" s="126"/>
      <c r="F60" s="126"/>
      <c r="G60" s="132">
        <v>14250</v>
      </c>
      <c r="H60" s="306">
        <v>0</v>
      </c>
      <c r="I60" s="126"/>
    </row>
    <row r="61" spans="1:9" ht="12.75">
      <c r="A61" s="78" t="s">
        <v>300</v>
      </c>
      <c r="B61" s="77" t="s">
        <v>301</v>
      </c>
      <c r="C61" s="126">
        <v>0</v>
      </c>
      <c r="D61" s="126">
        <v>18762</v>
      </c>
      <c r="E61" s="126"/>
      <c r="F61" s="126">
        <v>227800</v>
      </c>
      <c r="G61" s="132">
        <v>0</v>
      </c>
      <c r="H61" s="306">
        <v>0</v>
      </c>
      <c r="I61" s="126"/>
    </row>
    <row r="62" spans="1:9" ht="12.75">
      <c r="A62" s="47">
        <v>312001</v>
      </c>
      <c r="B62" s="49" t="s">
        <v>202</v>
      </c>
      <c r="C62" s="126">
        <v>44348</v>
      </c>
      <c r="D62" s="126">
        <v>117614</v>
      </c>
      <c r="E62" s="126"/>
      <c r="F62" s="126"/>
      <c r="G62" s="132">
        <v>0</v>
      </c>
      <c r="H62" s="306">
        <v>0</v>
      </c>
      <c r="I62" s="126">
        <v>0</v>
      </c>
    </row>
    <row r="63" spans="1:9" ht="12.75">
      <c r="A63" s="47">
        <v>312001</v>
      </c>
      <c r="B63" s="77" t="s">
        <v>324</v>
      </c>
      <c r="C63" s="126"/>
      <c r="D63" s="126"/>
      <c r="E63" s="126">
        <v>35000</v>
      </c>
      <c r="F63" s="126">
        <v>15716</v>
      </c>
      <c r="G63" s="132"/>
      <c r="H63" s="306"/>
      <c r="I63" s="126"/>
    </row>
    <row r="64" spans="1:9" ht="12.75">
      <c r="A64" s="47">
        <v>312001</v>
      </c>
      <c r="B64" s="49" t="s">
        <v>68</v>
      </c>
      <c r="C64" s="126">
        <v>2694</v>
      </c>
      <c r="D64" s="126">
        <v>3788</v>
      </c>
      <c r="E64" s="126"/>
      <c r="F64" s="126">
        <v>4000</v>
      </c>
      <c r="G64" s="132">
        <v>4000</v>
      </c>
      <c r="H64" s="306">
        <v>3500</v>
      </c>
      <c r="I64" s="126">
        <v>3500</v>
      </c>
    </row>
    <row r="65" spans="1:9" ht="12.75">
      <c r="A65" s="47">
        <v>312001</v>
      </c>
      <c r="B65" s="77" t="s">
        <v>323</v>
      </c>
      <c r="C65" s="126">
        <v>0</v>
      </c>
      <c r="D65" s="126">
        <v>0</v>
      </c>
      <c r="E65" s="126">
        <v>30000</v>
      </c>
      <c r="F65" s="126">
        <v>15000</v>
      </c>
      <c r="G65" s="132">
        <v>0</v>
      </c>
      <c r="H65" s="306">
        <v>0</v>
      </c>
      <c r="I65" s="126">
        <v>0</v>
      </c>
    </row>
    <row r="66" spans="1:9" ht="12.75">
      <c r="A66" s="47">
        <v>312001</v>
      </c>
      <c r="B66" s="77" t="s">
        <v>261</v>
      </c>
      <c r="C66" s="126">
        <v>47523</v>
      </c>
      <c r="D66" s="126">
        <v>0</v>
      </c>
      <c r="E66" s="126"/>
      <c r="F66" s="126"/>
      <c r="G66" s="132">
        <v>0</v>
      </c>
      <c r="H66" s="306">
        <v>0</v>
      </c>
      <c r="I66" s="126">
        <v>0</v>
      </c>
    </row>
    <row r="67" spans="1:9" ht="12.75">
      <c r="A67" s="47">
        <v>312001</v>
      </c>
      <c r="B67" s="77" t="s">
        <v>260</v>
      </c>
      <c r="C67" s="126">
        <v>2079</v>
      </c>
      <c r="D67" s="126">
        <v>11822</v>
      </c>
      <c r="E67" s="126"/>
      <c r="F67" s="126"/>
      <c r="G67" s="132">
        <v>0</v>
      </c>
      <c r="H67" s="306">
        <v>0</v>
      </c>
      <c r="I67" s="126">
        <v>0</v>
      </c>
    </row>
    <row r="68" spans="1:9" ht="12.75">
      <c r="A68" s="47">
        <v>312001</v>
      </c>
      <c r="B68" s="77" t="s">
        <v>224</v>
      </c>
      <c r="C68" s="126">
        <v>3000</v>
      </c>
      <c r="D68" s="126">
        <v>3000</v>
      </c>
      <c r="E68" s="126"/>
      <c r="F68" s="126">
        <v>3000</v>
      </c>
      <c r="G68" s="132">
        <v>3000</v>
      </c>
      <c r="H68" s="306">
        <v>3000</v>
      </c>
      <c r="I68" s="126">
        <v>3000</v>
      </c>
    </row>
    <row r="69" spans="1:9" ht="12.75">
      <c r="A69" s="47">
        <v>312001</v>
      </c>
      <c r="B69" s="77" t="s">
        <v>299</v>
      </c>
      <c r="C69" s="126">
        <v>0</v>
      </c>
      <c r="D69" s="126">
        <v>6036</v>
      </c>
      <c r="E69" s="126"/>
      <c r="F69" s="126">
        <v>8192</v>
      </c>
      <c r="G69" s="132">
        <v>0</v>
      </c>
      <c r="H69" s="306">
        <v>0</v>
      </c>
      <c r="I69" s="126">
        <v>0</v>
      </c>
    </row>
    <row r="70" spans="1:9" ht="12.75">
      <c r="A70" s="47">
        <v>312001</v>
      </c>
      <c r="B70" s="77" t="s">
        <v>298</v>
      </c>
      <c r="C70" s="126">
        <v>0</v>
      </c>
      <c r="D70" s="126">
        <v>0</v>
      </c>
      <c r="E70" s="126">
        <v>34000</v>
      </c>
      <c r="F70" s="126"/>
      <c r="G70" s="132">
        <v>34000</v>
      </c>
      <c r="H70" s="306">
        <v>0</v>
      </c>
      <c r="I70" s="126">
        <v>0</v>
      </c>
    </row>
    <row r="71" spans="1:9" ht="12.75">
      <c r="A71" s="47">
        <v>312001</v>
      </c>
      <c r="B71" s="48" t="s">
        <v>203</v>
      </c>
      <c r="C71" s="126">
        <v>3000</v>
      </c>
      <c r="D71" s="126">
        <v>3500</v>
      </c>
      <c r="E71" s="126">
        <v>2000</v>
      </c>
      <c r="F71" s="126">
        <v>1100</v>
      </c>
      <c r="G71" s="132">
        <v>2000</v>
      </c>
      <c r="H71" s="306">
        <v>2000</v>
      </c>
      <c r="I71" s="126">
        <v>2000</v>
      </c>
    </row>
    <row r="72" spans="1:9" ht="12.75">
      <c r="A72" s="78" t="s">
        <v>210</v>
      </c>
      <c r="B72" s="79" t="s">
        <v>311</v>
      </c>
      <c r="C72" s="126">
        <v>85</v>
      </c>
      <c r="D72" s="126"/>
      <c r="E72" s="126"/>
      <c r="F72" s="126"/>
      <c r="G72" s="132"/>
      <c r="H72" s="306"/>
      <c r="I72" s="126"/>
    </row>
    <row r="73" spans="1:9" ht="12.75">
      <c r="A73" s="47">
        <v>312001</v>
      </c>
      <c r="B73" s="49" t="s">
        <v>204</v>
      </c>
      <c r="C73" s="126">
        <v>5727</v>
      </c>
      <c r="D73" s="126">
        <v>3368</v>
      </c>
      <c r="E73" s="126"/>
      <c r="F73" s="126"/>
      <c r="G73" s="132">
        <v>5000</v>
      </c>
      <c r="H73" s="306">
        <v>0</v>
      </c>
      <c r="I73" s="126">
        <v>0</v>
      </c>
    </row>
    <row r="74" spans="1:9" ht="12.75">
      <c r="A74" s="47">
        <v>312001</v>
      </c>
      <c r="B74" s="77" t="s">
        <v>243</v>
      </c>
      <c r="C74" s="126"/>
      <c r="D74" s="126">
        <v>1859</v>
      </c>
      <c r="E74" s="126"/>
      <c r="F74" s="126"/>
      <c r="G74" s="132">
        <v>0</v>
      </c>
      <c r="H74" s="306">
        <v>0</v>
      </c>
      <c r="I74" s="126">
        <v>0</v>
      </c>
    </row>
    <row r="75" spans="1:9" ht="12.75">
      <c r="A75" s="47">
        <v>312001</v>
      </c>
      <c r="B75" s="77" t="s">
        <v>244</v>
      </c>
      <c r="C75" s="126">
        <v>121809</v>
      </c>
      <c r="D75" s="126"/>
      <c r="E75" s="126"/>
      <c r="F75" s="126">
        <v>3851</v>
      </c>
      <c r="G75" s="132"/>
      <c r="H75" s="306"/>
      <c r="I75" s="126"/>
    </row>
    <row r="76" spans="1:9" ht="12.75">
      <c r="A76" s="47">
        <v>312002</v>
      </c>
      <c r="B76" s="77" t="s">
        <v>251</v>
      </c>
      <c r="C76" s="126">
        <v>17396</v>
      </c>
      <c r="D76" s="126">
        <v>41750</v>
      </c>
      <c r="E76" s="126"/>
      <c r="F76" s="126">
        <v>23000</v>
      </c>
      <c r="G76" s="132">
        <v>0</v>
      </c>
      <c r="H76" s="306">
        <v>0</v>
      </c>
      <c r="I76" s="126">
        <v>0</v>
      </c>
    </row>
    <row r="77" spans="1:9" ht="12.75">
      <c r="A77" s="47">
        <v>312002</v>
      </c>
      <c r="B77" s="77" t="s">
        <v>297</v>
      </c>
      <c r="C77" s="126">
        <v>0</v>
      </c>
      <c r="D77" s="126">
        <v>0</v>
      </c>
      <c r="E77" s="126">
        <v>17000</v>
      </c>
      <c r="F77" s="126"/>
      <c r="G77" s="132">
        <v>17000</v>
      </c>
      <c r="H77" s="306"/>
      <c r="I77" s="126">
        <v>0</v>
      </c>
    </row>
    <row r="78" spans="1:9" ht="12.75">
      <c r="A78" s="78" t="s">
        <v>302</v>
      </c>
      <c r="B78" s="77" t="s">
        <v>303</v>
      </c>
      <c r="C78" s="126"/>
      <c r="D78" s="126">
        <v>16541</v>
      </c>
      <c r="E78" s="126"/>
      <c r="F78" s="126">
        <v>20433</v>
      </c>
      <c r="G78" s="132">
        <v>0</v>
      </c>
      <c r="H78" s="306">
        <v>0</v>
      </c>
      <c r="I78" s="126">
        <v>0</v>
      </c>
    </row>
    <row r="79" spans="1:9" ht="12.75">
      <c r="A79" s="47">
        <v>312008</v>
      </c>
      <c r="B79" s="77" t="s">
        <v>296</v>
      </c>
      <c r="C79" s="126">
        <v>1490</v>
      </c>
      <c r="D79" s="126">
        <v>0</v>
      </c>
      <c r="E79" s="126"/>
      <c r="F79" s="126"/>
      <c r="G79" s="132">
        <v>1500</v>
      </c>
      <c r="H79" s="306">
        <v>0</v>
      </c>
      <c r="I79" s="126">
        <v>0</v>
      </c>
    </row>
    <row r="80" spans="1:9" ht="12.75">
      <c r="A80" s="378" t="s">
        <v>69</v>
      </c>
      <c r="B80" s="379"/>
      <c r="C80" s="287">
        <f aca="true" t="shared" si="14" ref="C80:I80">C45+C18+C4</f>
        <v>4078069</v>
      </c>
      <c r="D80" s="287">
        <f t="shared" si="14"/>
        <v>4329599.76</v>
      </c>
      <c r="E80" s="287">
        <f t="shared" si="14"/>
        <v>4304493</v>
      </c>
      <c r="F80" s="287">
        <f t="shared" si="14"/>
        <v>4819573</v>
      </c>
      <c r="G80" s="129">
        <f t="shared" si="14"/>
        <v>4350483</v>
      </c>
      <c r="H80" s="312">
        <f t="shared" si="14"/>
        <v>4210867</v>
      </c>
      <c r="I80" s="287">
        <f t="shared" si="14"/>
        <v>4210867</v>
      </c>
    </row>
    <row r="81" spans="1:9" ht="12.75">
      <c r="A81" s="50"/>
      <c r="B81" s="51"/>
      <c r="C81" s="127"/>
      <c r="D81" s="127"/>
      <c r="E81" s="127"/>
      <c r="F81" s="127"/>
      <c r="G81" s="133"/>
      <c r="H81" s="135"/>
      <c r="I81" s="127"/>
    </row>
    <row r="82" spans="1:9" ht="12.75">
      <c r="A82" s="384" t="s">
        <v>205</v>
      </c>
      <c r="B82" s="385"/>
      <c r="C82" s="287">
        <f>SUM(C83:C83)</f>
        <v>0</v>
      </c>
      <c r="D82" s="287">
        <f>SUM(D83:D83)</f>
        <v>0</v>
      </c>
      <c r="E82" s="287"/>
      <c r="F82" s="287"/>
      <c r="G82" s="129">
        <f>SUM(G83:G83)</f>
        <v>0</v>
      </c>
      <c r="H82" s="312">
        <f>SUM(H83:H83)</f>
        <v>0</v>
      </c>
      <c r="I82" s="287">
        <f>SUM(I83:I83)</f>
        <v>0</v>
      </c>
    </row>
    <row r="83" spans="1:9" ht="12.75">
      <c r="A83" s="386" t="s">
        <v>70</v>
      </c>
      <c r="B83" s="381"/>
      <c r="C83" s="128"/>
      <c r="D83" s="128"/>
      <c r="E83" s="128"/>
      <c r="F83" s="128"/>
      <c r="G83" s="134"/>
      <c r="H83" s="308">
        <v>0</v>
      </c>
      <c r="I83" s="128"/>
    </row>
    <row r="84" spans="1:9" s="2" customFormat="1" ht="12.75">
      <c r="A84" s="380" t="s">
        <v>69</v>
      </c>
      <c r="B84" s="381"/>
      <c r="C84" s="287">
        <f aca="true" t="shared" si="15" ref="C84:I84">C80+C82</f>
        <v>4078069</v>
      </c>
      <c r="D84" s="287">
        <f t="shared" si="15"/>
        <v>4329599.76</v>
      </c>
      <c r="E84" s="287">
        <f t="shared" si="15"/>
        <v>4304493</v>
      </c>
      <c r="F84" s="287">
        <f t="shared" si="15"/>
        <v>4819573</v>
      </c>
      <c r="G84" s="129">
        <f t="shared" si="15"/>
        <v>4350483</v>
      </c>
      <c r="H84" s="311">
        <f t="shared" si="15"/>
        <v>4210867</v>
      </c>
      <c r="I84" s="113">
        <f t="shared" si="15"/>
        <v>4210867</v>
      </c>
    </row>
    <row r="85" spans="1:9" ht="12.75">
      <c r="A85" s="50"/>
      <c r="B85" s="51"/>
      <c r="C85" s="37"/>
      <c r="D85" s="127"/>
      <c r="E85" s="135"/>
      <c r="F85" s="135"/>
      <c r="G85" s="135"/>
      <c r="H85" s="135"/>
      <c r="I85" s="127"/>
    </row>
    <row r="86" spans="1:9" s="13" customFormat="1" ht="24.75" customHeight="1">
      <c r="A86" s="387" t="s">
        <v>157</v>
      </c>
      <c r="B86" s="388"/>
      <c r="C86" s="198" t="s">
        <v>256</v>
      </c>
      <c r="D86" s="198" t="s">
        <v>264</v>
      </c>
      <c r="E86" s="198" t="s">
        <v>318</v>
      </c>
      <c r="F86" s="198"/>
      <c r="G86" s="197" t="s">
        <v>295</v>
      </c>
      <c r="H86" s="313" t="s">
        <v>267</v>
      </c>
      <c r="I86" s="314" t="s">
        <v>264</v>
      </c>
    </row>
    <row r="87" spans="1:9" ht="12.75">
      <c r="A87" s="52">
        <v>233001</v>
      </c>
      <c r="B87" s="79" t="s">
        <v>262</v>
      </c>
      <c r="C87" s="202">
        <v>0</v>
      </c>
      <c r="D87" s="126">
        <v>0</v>
      </c>
      <c r="E87" s="126"/>
      <c r="F87" s="126"/>
      <c r="G87" s="132">
        <v>0</v>
      </c>
      <c r="H87" s="306">
        <v>5000</v>
      </c>
      <c r="I87" s="126">
        <v>5000</v>
      </c>
    </row>
    <row r="88" spans="1:9" ht="12.75">
      <c r="A88" s="47">
        <v>322001</v>
      </c>
      <c r="B88" s="77" t="s">
        <v>308</v>
      </c>
      <c r="C88" s="202"/>
      <c r="D88" s="126"/>
      <c r="E88" s="126"/>
      <c r="F88" s="126"/>
      <c r="G88" s="132">
        <v>414000</v>
      </c>
      <c r="H88" s="306"/>
      <c r="I88" s="126"/>
    </row>
    <row r="89" spans="1:9" ht="12.75">
      <c r="A89" s="47">
        <v>322001</v>
      </c>
      <c r="B89" s="77" t="s">
        <v>263</v>
      </c>
      <c r="C89" s="202">
        <v>200000</v>
      </c>
      <c r="D89" s="126"/>
      <c r="E89" s="126"/>
      <c r="F89" s="126"/>
      <c r="G89" s="132"/>
      <c r="H89" s="306"/>
      <c r="I89" s="126"/>
    </row>
    <row r="90" spans="1:9" ht="12.75">
      <c r="A90" s="47">
        <v>322001</v>
      </c>
      <c r="B90" s="77" t="s">
        <v>230</v>
      </c>
      <c r="C90" s="202">
        <v>513644</v>
      </c>
      <c r="D90" s="126">
        <v>15781</v>
      </c>
      <c r="E90" s="126"/>
      <c r="F90" s="126"/>
      <c r="G90" s="132"/>
      <c r="H90" s="306"/>
      <c r="I90" s="126"/>
    </row>
    <row r="91" spans="1:9" ht="12.75">
      <c r="A91" s="47">
        <v>322001</v>
      </c>
      <c r="B91" s="77" t="s">
        <v>325</v>
      </c>
      <c r="C91" s="202">
        <v>0</v>
      </c>
      <c r="D91" s="126">
        <v>140000</v>
      </c>
      <c r="E91" s="126">
        <v>170000</v>
      </c>
      <c r="F91" s="126"/>
      <c r="G91" s="132">
        <v>190000</v>
      </c>
      <c r="H91" s="306"/>
      <c r="I91" s="126"/>
    </row>
    <row r="92" spans="1:9" ht="12.75">
      <c r="A92" s="47">
        <v>322001</v>
      </c>
      <c r="B92" s="77" t="s">
        <v>343</v>
      </c>
      <c r="C92" s="202"/>
      <c r="D92" s="126"/>
      <c r="E92" s="126"/>
      <c r="F92" s="126"/>
      <c r="G92" s="132">
        <v>373000</v>
      </c>
      <c r="H92" s="306"/>
      <c r="I92" s="126"/>
    </row>
    <row r="93" spans="1:9" ht="12.75">
      <c r="A93" s="47">
        <v>322001</v>
      </c>
      <c r="B93" s="77" t="s">
        <v>307</v>
      </c>
      <c r="C93" s="202"/>
      <c r="D93" s="126">
        <v>138460</v>
      </c>
      <c r="E93" s="126">
        <v>380000</v>
      </c>
      <c r="F93" s="126">
        <v>168277</v>
      </c>
      <c r="G93" s="132"/>
      <c r="H93" s="306"/>
      <c r="I93" s="126"/>
    </row>
    <row r="94" spans="1:9" ht="12.75">
      <c r="A94" s="47">
        <v>322001</v>
      </c>
      <c r="B94" s="77" t="s">
        <v>238</v>
      </c>
      <c r="C94" s="202"/>
      <c r="D94" s="126">
        <v>89523</v>
      </c>
      <c r="E94" s="126"/>
      <c r="F94" s="126"/>
      <c r="G94" s="132"/>
      <c r="H94" s="306"/>
      <c r="I94" s="126"/>
    </row>
    <row r="95" spans="1:9" ht="12.75">
      <c r="A95" s="78" t="s">
        <v>226</v>
      </c>
      <c r="B95" s="77" t="s">
        <v>309</v>
      </c>
      <c r="C95" s="202"/>
      <c r="D95" s="126"/>
      <c r="E95" s="126">
        <v>35000</v>
      </c>
      <c r="F95" s="126"/>
      <c r="G95" s="132">
        <v>34000</v>
      </c>
      <c r="H95" s="306"/>
      <c r="I95" s="126"/>
    </row>
    <row r="96" spans="1:9" ht="12.75">
      <c r="A96" s="47">
        <v>322002</v>
      </c>
      <c r="B96" s="77" t="s">
        <v>253</v>
      </c>
      <c r="C96" s="202"/>
      <c r="D96" s="126">
        <v>11264</v>
      </c>
      <c r="E96" s="126"/>
      <c r="F96" s="126"/>
      <c r="G96" s="132"/>
      <c r="H96" s="306"/>
      <c r="I96" s="126"/>
    </row>
    <row r="97" spans="1:9" ht="12.75">
      <c r="A97" s="78" t="s">
        <v>234</v>
      </c>
      <c r="B97" s="77" t="s">
        <v>305</v>
      </c>
      <c r="C97" s="202"/>
      <c r="D97" s="126"/>
      <c r="E97" s="126">
        <v>11363</v>
      </c>
      <c r="F97" s="126"/>
      <c r="G97" s="132">
        <v>11363</v>
      </c>
      <c r="H97" s="306"/>
      <c r="I97" s="126"/>
    </row>
    <row r="98" spans="1:9" ht="12.75">
      <c r="A98" s="78" t="s">
        <v>226</v>
      </c>
      <c r="B98" s="77" t="s">
        <v>326</v>
      </c>
      <c r="C98" s="202"/>
      <c r="D98" s="126"/>
      <c r="E98" s="126">
        <v>11000</v>
      </c>
      <c r="F98" s="126"/>
      <c r="G98" s="132"/>
      <c r="H98" s="306"/>
      <c r="I98" s="126"/>
    </row>
    <row r="99" spans="1:9" ht="12.75">
      <c r="A99" s="78" t="s">
        <v>226</v>
      </c>
      <c r="B99" s="77" t="s">
        <v>306</v>
      </c>
      <c r="C99" s="202"/>
      <c r="D99" s="126"/>
      <c r="E99" s="126">
        <v>40000</v>
      </c>
      <c r="F99" s="126"/>
      <c r="G99" s="132">
        <v>40000</v>
      </c>
      <c r="H99" s="306"/>
      <c r="I99" s="126"/>
    </row>
    <row r="100" spans="1:9" ht="12.75">
      <c r="A100" s="78" t="s">
        <v>226</v>
      </c>
      <c r="B100" s="77" t="s">
        <v>344</v>
      </c>
      <c r="C100" s="202"/>
      <c r="D100" s="126"/>
      <c r="E100" s="126"/>
      <c r="F100" s="126"/>
      <c r="G100" s="132">
        <v>328000</v>
      </c>
      <c r="H100" s="306"/>
      <c r="I100" s="126"/>
    </row>
    <row r="101" spans="1:9" ht="12.75">
      <c r="A101" s="78" t="s">
        <v>226</v>
      </c>
      <c r="B101" s="77" t="s">
        <v>345</v>
      </c>
      <c r="C101" s="202"/>
      <c r="D101" s="126"/>
      <c r="E101" s="126"/>
      <c r="F101" s="126"/>
      <c r="G101" s="132">
        <v>549000</v>
      </c>
      <c r="H101" s="306"/>
      <c r="I101" s="126"/>
    </row>
    <row r="102" spans="1:9" ht="12.75">
      <c r="A102" s="78" t="s">
        <v>226</v>
      </c>
      <c r="B102" s="77" t="s">
        <v>346</v>
      </c>
      <c r="C102" s="202"/>
      <c r="D102" s="126"/>
      <c r="E102" s="126"/>
      <c r="F102" s="126"/>
      <c r="G102" s="132">
        <v>0</v>
      </c>
      <c r="H102" s="306"/>
      <c r="I102" s="126"/>
    </row>
    <row r="103" spans="1:9" ht="12.75">
      <c r="A103" s="78" t="s">
        <v>226</v>
      </c>
      <c r="B103" s="77" t="s">
        <v>347</v>
      </c>
      <c r="C103" s="202"/>
      <c r="D103" s="126"/>
      <c r="E103" s="126"/>
      <c r="F103" s="126"/>
      <c r="G103" s="132">
        <v>594000</v>
      </c>
      <c r="H103" s="306"/>
      <c r="I103" s="126"/>
    </row>
    <row r="104" spans="1:9" s="2" customFormat="1" ht="12.75">
      <c r="A104" s="44" t="s">
        <v>72</v>
      </c>
      <c r="B104" s="302"/>
      <c r="C104" s="113">
        <f>SUM(C87:C99)</f>
        <v>713644</v>
      </c>
      <c r="D104" s="113">
        <f>SUM(D87:D99)</f>
        <v>395028</v>
      </c>
      <c r="E104" s="113">
        <f>SUM(E87:E99)</f>
        <v>647363</v>
      </c>
      <c r="F104" s="113">
        <f>SUM(F87:F99)</f>
        <v>168277</v>
      </c>
      <c r="G104" s="129">
        <f>SUM(G87:G103)</f>
        <v>2533363</v>
      </c>
      <c r="H104" s="113">
        <f>SUM(H87:H99)</f>
        <v>5000</v>
      </c>
      <c r="I104" s="113">
        <f>SUM(I87:I99)</f>
        <v>5000</v>
      </c>
    </row>
    <row r="105" spans="1:9" ht="12.75">
      <c r="A105" s="53"/>
      <c r="B105" s="54"/>
      <c r="C105" s="38"/>
      <c r="D105" s="286"/>
      <c r="E105" s="137"/>
      <c r="F105" s="137"/>
      <c r="G105" s="137"/>
      <c r="H105" s="137"/>
      <c r="I105" s="286"/>
    </row>
    <row r="106" spans="1:9" s="13" customFormat="1" ht="24.75" customHeight="1">
      <c r="A106" s="387" t="s">
        <v>185</v>
      </c>
      <c r="B106" s="388"/>
      <c r="C106" s="198" t="s">
        <v>256</v>
      </c>
      <c r="D106" s="198" t="s">
        <v>264</v>
      </c>
      <c r="E106" s="198" t="s">
        <v>318</v>
      </c>
      <c r="F106" s="198"/>
      <c r="G106" s="197" t="s">
        <v>295</v>
      </c>
      <c r="H106" s="313" t="s">
        <v>267</v>
      </c>
      <c r="I106" s="314" t="s">
        <v>264</v>
      </c>
    </row>
    <row r="107" spans="1:9" ht="12.75">
      <c r="A107" s="46">
        <v>453</v>
      </c>
      <c r="B107" s="48" t="s">
        <v>206</v>
      </c>
      <c r="C107" s="126">
        <v>0</v>
      </c>
      <c r="D107" s="126">
        <v>0</v>
      </c>
      <c r="E107" s="126"/>
      <c r="F107" s="126">
        <v>214660</v>
      </c>
      <c r="G107" s="132">
        <v>0</v>
      </c>
      <c r="H107" s="306"/>
      <c r="I107" s="126">
        <v>0</v>
      </c>
    </row>
    <row r="108" spans="1:9" ht="12.75">
      <c r="A108" s="46">
        <v>451</v>
      </c>
      <c r="B108" s="48" t="s">
        <v>207</v>
      </c>
      <c r="C108" s="126">
        <v>0</v>
      </c>
      <c r="D108" s="126">
        <v>0</v>
      </c>
      <c r="E108" s="126"/>
      <c r="F108" s="126"/>
      <c r="G108" s="132">
        <v>0</v>
      </c>
      <c r="H108" s="306"/>
      <c r="I108" s="126">
        <v>0</v>
      </c>
    </row>
    <row r="109" spans="1:11" ht="12.75">
      <c r="A109" s="46">
        <v>454001</v>
      </c>
      <c r="B109" s="48" t="s">
        <v>208</v>
      </c>
      <c r="C109" s="126">
        <v>95000</v>
      </c>
      <c r="D109" s="126">
        <v>0</v>
      </c>
      <c r="E109" s="126">
        <v>181560</v>
      </c>
      <c r="F109" s="126"/>
      <c r="G109" s="132">
        <v>67154</v>
      </c>
      <c r="H109" s="306">
        <v>100000</v>
      </c>
      <c r="I109" s="126">
        <v>100000</v>
      </c>
      <c r="J109" s="59"/>
      <c r="K109" s="59"/>
    </row>
    <row r="110" spans="1:9" ht="12.75">
      <c r="A110" s="46">
        <v>513002</v>
      </c>
      <c r="B110" s="79" t="s">
        <v>310</v>
      </c>
      <c r="C110" s="126">
        <v>0</v>
      </c>
      <c r="D110" s="126">
        <v>110101</v>
      </c>
      <c r="E110" s="126"/>
      <c r="F110" s="126"/>
      <c r="G110" s="132">
        <v>0</v>
      </c>
      <c r="H110" s="306">
        <v>0</v>
      </c>
      <c r="I110" s="126">
        <v>0</v>
      </c>
    </row>
    <row r="111" spans="1:9" ht="12.75">
      <c r="A111" s="46">
        <v>513002</v>
      </c>
      <c r="B111" s="79" t="s">
        <v>327</v>
      </c>
      <c r="C111" s="126"/>
      <c r="D111" s="126"/>
      <c r="E111" s="126">
        <v>550000</v>
      </c>
      <c r="F111" s="126">
        <v>550000</v>
      </c>
      <c r="G111" s="132">
        <v>0</v>
      </c>
      <c r="H111" s="306">
        <v>0</v>
      </c>
      <c r="I111" s="126"/>
    </row>
    <row r="112" spans="1:9" s="2" customFormat="1" ht="12.75">
      <c r="A112" s="389" t="s">
        <v>184</v>
      </c>
      <c r="B112" s="390"/>
      <c r="C112" s="287">
        <f aca="true" t="shared" si="16" ref="C112:I112">SUM(C107:C111)</f>
        <v>95000</v>
      </c>
      <c r="D112" s="287">
        <f t="shared" si="16"/>
        <v>110101</v>
      </c>
      <c r="E112" s="287">
        <f t="shared" si="16"/>
        <v>731560</v>
      </c>
      <c r="F112" s="287">
        <f t="shared" si="16"/>
        <v>764660</v>
      </c>
      <c r="G112" s="129">
        <f t="shared" si="16"/>
        <v>67154</v>
      </c>
      <c r="H112" s="287">
        <f t="shared" si="16"/>
        <v>100000</v>
      </c>
      <c r="I112" s="287">
        <f t="shared" si="16"/>
        <v>100000</v>
      </c>
    </row>
    <row r="113" spans="1:9" s="2" customFormat="1" ht="12.75">
      <c r="A113" s="55"/>
      <c r="B113" s="55"/>
      <c r="C113" s="136"/>
      <c r="D113" s="136"/>
      <c r="E113" s="136"/>
      <c r="F113" s="136"/>
      <c r="G113" s="138"/>
      <c r="H113" s="309"/>
      <c r="I113" s="136"/>
    </row>
    <row r="114" spans="1:9" ht="12.75">
      <c r="A114" s="389" t="s">
        <v>73</v>
      </c>
      <c r="B114" s="390"/>
      <c r="C114" s="287">
        <f aca="true" t="shared" si="17" ref="C114:I114">C84</f>
        <v>4078069</v>
      </c>
      <c r="D114" s="287">
        <f t="shared" si="17"/>
        <v>4329599.76</v>
      </c>
      <c r="E114" s="287">
        <f t="shared" si="17"/>
        <v>4304493</v>
      </c>
      <c r="F114" s="287">
        <f t="shared" si="17"/>
        <v>4819573</v>
      </c>
      <c r="G114" s="129">
        <f t="shared" si="17"/>
        <v>4350483</v>
      </c>
      <c r="H114" s="310">
        <f t="shared" si="17"/>
        <v>4210867</v>
      </c>
      <c r="I114" s="287">
        <f t="shared" si="17"/>
        <v>4210867</v>
      </c>
    </row>
    <row r="115" spans="1:9" ht="12.75">
      <c r="A115" s="389" t="s">
        <v>71</v>
      </c>
      <c r="B115" s="390"/>
      <c r="C115" s="287">
        <f aca="true" t="shared" si="18" ref="C115:I115">C104</f>
        <v>713644</v>
      </c>
      <c r="D115" s="287">
        <f t="shared" si="18"/>
        <v>395028</v>
      </c>
      <c r="E115" s="287">
        <f t="shared" si="18"/>
        <v>647363</v>
      </c>
      <c r="F115" s="287">
        <f t="shared" si="18"/>
        <v>168277</v>
      </c>
      <c r="G115" s="129">
        <f t="shared" si="18"/>
        <v>2533363</v>
      </c>
      <c r="H115" s="310">
        <f t="shared" si="18"/>
        <v>5000</v>
      </c>
      <c r="I115" s="287">
        <f t="shared" si="18"/>
        <v>5000</v>
      </c>
    </row>
    <row r="116" spans="1:9" ht="12.75">
      <c r="A116" s="389" t="s">
        <v>74</v>
      </c>
      <c r="B116" s="390"/>
      <c r="C116" s="287">
        <f aca="true" t="shared" si="19" ref="C116:I116">C112</f>
        <v>95000</v>
      </c>
      <c r="D116" s="287">
        <f t="shared" si="19"/>
        <v>110101</v>
      </c>
      <c r="E116" s="287">
        <f t="shared" si="19"/>
        <v>731560</v>
      </c>
      <c r="F116" s="287">
        <f t="shared" si="19"/>
        <v>764660</v>
      </c>
      <c r="G116" s="129">
        <f t="shared" si="19"/>
        <v>67154</v>
      </c>
      <c r="H116" s="310">
        <f t="shared" si="19"/>
        <v>100000</v>
      </c>
      <c r="I116" s="287">
        <f t="shared" si="19"/>
        <v>100000</v>
      </c>
    </row>
    <row r="117" spans="1:11" ht="12.75">
      <c r="A117" s="389" t="s">
        <v>75</v>
      </c>
      <c r="B117" s="390"/>
      <c r="C117" s="290">
        <f>C116+C115+C114</f>
        <v>4886713</v>
      </c>
      <c r="D117" s="290">
        <f>D116+D115+D114</f>
        <v>4834728.76</v>
      </c>
      <c r="E117" s="290">
        <f>E116+E115+E114</f>
        <v>5683416</v>
      </c>
      <c r="F117" s="290">
        <f>F116+F115+F114</f>
        <v>5752510</v>
      </c>
      <c r="G117" s="139">
        <f>G116+G115+G114</f>
        <v>6951000</v>
      </c>
      <c r="H117" s="290">
        <f>SUM(H114:H116)</f>
        <v>4315867</v>
      </c>
      <c r="I117" s="290">
        <f>I116+I115+I114</f>
        <v>4315867</v>
      </c>
      <c r="K117" s="3"/>
    </row>
    <row r="118" spans="2:9" ht="26.25">
      <c r="B118" s="61"/>
      <c r="C118" s="93"/>
      <c r="D118" s="93"/>
      <c r="E118" s="93"/>
      <c r="F118" s="93"/>
      <c r="G118" s="303"/>
      <c r="H118" s="93"/>
      <c r="I118" s="93"/>
    </row>
    <row r="119" spans="4:9" ht="26.25">
      <c r="D119" s="57"/>
      <c r="E119" s="57"/>
      <c r="F119" s="57"/>
      <c r="G119" s="304"/>
      <c r="H119" s="81"/>
      <c r="I119" s="85"/>
    </row>
    <row r="120" spans="2:3" ht="92.25">
      <c r="B120" s="186"/>
      <c r="C120" s="187"/>
    </row>
    <row r="121" ht="12.75">
      <c r="I121" s="84"/>
    </row>
  </sheetData>
  <sheetProtection/>
  <mergeCells count="12">
    <mergeCell ref="A117:B117"/>
    <mergeCell ref="A114:B114"/>
    <mergeCell ref="A115:B115"/>
    <mergeCell ref="A116:B116"/>
    <mergeCell ref="A106:B106"/>
    <mergeCell ref="A112:B112"/>
    <mergeCell ref="A80:B80"/>
    <mergeCell ref="A84:B84"/>
    <mergeCell ref="A3:B3"/>
    <mergeCell ref="A82:B82"/>
    <mergeCell ref="A83:B83"/>
    <mergeCell ref="A86:B86"/>
  </mergeCells>
  <printOptions horizontalCentered="1" verticalCentered="1"/>
  <pageMargins left="0.25" right="0.25" top="0.75" bottom="0.75" header="0.3" footer="0.3"/>
  <pageSetup fitToHeight="0" fitToWidth="1" horizontalDpi="600" verticalDpi="600" orientation="portrait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22"/>
  <sheetViews>
    <sheetView zoomScale="110" zoomScaleNormal="110" zoomScalePageLayoutView="0" workbookViewId="0" topLeftCell="A1">
      <selection activeCell="M62" sqref="M62"/>
    </sheetView>
  </sheetViews>
  <sheetFormatPr defaultColWidth="9.140625" defaultRowHeight="12.75"/>
  <cols>
    <col min="1" max="2" width="3.28125" style="0" customWidth="1"/>
    <col min="3" max="3" width="7.57421875" style="0" customWidth="1"/>
    <col min="4" max="4" width="9.00390625" style="0" customWidth="1"/>
    <col min="5" max="5" width="33.421875" style="0" customWidth="1"/>
    <col min="6" max="19" width="11.7109375" style="0" customWidth="1"/>
  </cols>
  <sheetData>
    <row r="2" spans="2:19" ht="12.75">
      <c r="B2" s="169" t="s">
        <v>188</v>
      </c>
      <c r="C2" s="170"/>
      <c r="D2" s="170"/>
      <c r="E2" s="170"/>
      <c r="F2" s="171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2:19" ht="12.75" customHeight="1">
      <c r="B3" s="399" t="s">
        <v>153</v>
      </c>
      <c r="C3" s="401" t="s">
        <v>154</v>
      </c>
      <c r="D3" s="402"/>
      <c r="E3" s="399" t="s">
        <v>155</v>
      </c>
      <c r="F3" s="405" t="s">
        <v>256</v>
      </c>
      <c r="G3" s="405"/>
      <c r="H3" s="405" t="s">
        <v>264</v>
      </c>
      <c r="I3" s="405"/>
      <c r="J3" s="405" t="s">
        <v>329</v>
      </c>
      <c r="K3" s="405"/>
      <c r="L3" s="392" t="s">
        <v>312</v>
      </c>
      <c r="M3" s="411"/>
      <c r="N3" s="405" t="s">
        <v>313</v>
      </c>
      <c r="O3" s="405"/>
      <c r="P3" s="391" t="s">
        <v>314</v>
      </c>
      <c r="Q3" s="392"/>
      <c r="R3" s="392" t="s">
        <v>315</v>
      </c>
      <c r="S3" s="392"/>
    </row>
    <row r="4" spans="2:19" ht="25.5">
      <c r="B4" s="400"/>
      <c r="C4" s="403"/>
      <c r="D4" s="404"/>
      <c r="E4" s="400"/>
      <c r="F4" s="208" t="s">
        <v>2</v>
      </c>
      <c r="G4" s="208" t="s">
        <v>1</v>
      </c>
      <c r="H4" s="164" t="s">
        <v>2</v>
      </c>
      <c r="I4" s="164" t="s">
        <v>1</v>
      </c>
      <c r="J4" s="280" t="s">
        <v>2</v>
      </c>
      <c r="K4" s="280" t="s">
        <v>1</v>
      </c>
      <c r="L4" s="282" t="s">
        <v>2</v>
      </c>
      <c r="M4" s="216" t="s">
        <v>1</v>
      </c>
      <c r="N4" s="280" t="s">
        <v>2</v>
      </c>
      <c r="O4" s="280" t="s">
        <v>1</v>
      </c>
      <c r="P4" s="283" t="s">
        <v>2</v>
      </c>
      <c r="Q4" s="282" t="s">
        <v>1</v>
      </c>
      <c r="R4" s="282" t="s">
        <v>2</v>
      </c>
      <c r="S4" s="282" t="s">
        <v>1</v>
      </c>
    </row>
    <row r="5" spans="2:19" ht="12.75" customHeight="1">
      <c r="B5" s="393" t="s">
        <v>156</v>
      </c>
      <c r="C5" s="394"/>
      <c r="D5" s="394"/>
      <c r="E5" s="395"/>
      <c r="F5" s="172">
        <f>F6+F14+F17+F68+F78+F85+F20+F88+F91+F94+F101</f>
        <v>450128.43</v>
      </c>
      <c r="G5" s="172">
        <f>G6+G14+G68+G78+G85+G20+G88+G91+G94+G101</f>
        <v>1049777</v>
      </c>
      <c r="H5" s="172">
        <f>H6+H14+H17+H68+H78+H85+H20+H85+H88+H91+H94+H101</f>
        <v>270208.47</v>
      </c>
      <c r="I5" s="172">
        <f>I6+I14+I17+I68+I78+I85+I20+I85+I88+I91+I94+I101</f>
        <v>873746</v>
      </c>
      <c r="J5" s="172">
        <f>J6+J14+J17+J68+J78+J85+J20+J85+J88+J91+J94+J101</f>
        <v>338500</v>
      </c>
      <c r="K5" s="172">
        <f>K6+K14+K68+K78+K85+K20+K88+K91+K94+K101</f>
        <v>1949600</v>
      </c>
      <c r="L5" s="217">
        <f>L6+L14+L17+L68+L78+L85+L20+L88+L91+L94+L101</f>
        <v>265880</v>
      </c>
      <c r="M5" s="218">
        <f>M6+M14+M68+M78+M85+M20+M88+M91+M94+M101</f>
        <v>1274617</v>
      </c>
      <c r="N5" s="206">
        <f>N6+N14+N17+N68+N78+N85+N20+N85+N88+N91+N94+N101</f>
        <v>253170</v>
      </c>
      <c r="O5" s="206">
        <f>O6+O14+O68+O78+O85+O20+O88+O91+O94+O101</f>
        <v>3113600</v>
      </c>
      <c r="P5" s="217">
        <f>P6+P14+P68+P78+P85+P20+P88+P91+P94+P101</f>
        <v>194620</v>
      </c>
      <c r="Q5" s="237">
        <f>Q6+Q14+Q68+Q78+Q85+Q20+Q88+Q91+Q94+Q101</f>
        <v>151600</v>
      </c>
      <c r="R5" s="237">
        <f>R6+R14+R68+R78+R85+R20+R88+R91+R94+R101</f>
        <v>185120</v>
      </c>
      <c r="S5" s="237">
        <f>S6+S14+S68+S78+S85+S20+S88+S91+S94+S101</f>
        <v>151600</v>
      </c>
    </row>
    <row r="6" spans="2:19" ht="12.75">
      <c r="B6" s="142">
        <v>1</v>
      </c>
      <c r="C6" s="396" t="s">
        <v>84</v>
      </c>
      <c r="D6" s="397"/>
      <c r="E6" s="398"/>
      <c r="F6" s="140">
        <f aca="true" t="shared" si="0" ref="F6:S6">F7</f>
        <v>0</v>
      </c>
      <c r="G6" s="140">
        <f t="shared" si="0"/>
        <v>0</v>
      </c>
      <c r="H6" s="140">
        <f t="shared" si="0"/>
        <v>0</v>
      </c>
      <c r="I6" s="140">
        <f t="shared" si="0"/>
        <v>0</v>
      </c>
      <c r="J6" s="140">
        <f t="shared" si="0"/>
        <v>0</v>
      </c>
      <c r="K6" s="140">
        <f t="shared" si="0"/>
        <v>0</v>
      </c>
      <c r="L6" s="219">
        <f t="shared" si="0"/>
        <v>0</v>
      </c>
      <c r="M6" s="220">
        <f t="shared" si="0"/>
        <v>0</v>
      </c>
      <c r="N6" s="181">
        <f t="shared" si="0"/>
        <v>0</v>
      </c>
      <c r="O6" s="181">
        <f t="shared" si="0"/>
        <v>0</v>
      </c>
      <c r="P6" s="219">
        <f t="shared" si="0"/>
        <v>0</v>
      </c>
      <c r="Q6" s="238">
        <f t="shared" si="0"/>
        <v>0</v>
      </c>
      <c r="R6" s="238">
        <f t="shared" si="0"/>
        <v>0</v>
      </c>
      <c r="S6" s="238">
        <f t="shared" si="0"/>
        <v>0</v>
      </c>
    </row>
    <row r="7" spans="2:19" ht="12.75">
      <c r="B7" s="173"/>
      <c r="C7" s="56" t="s">
        <v>223</v>
      </c>
      <c r="D7" s="406" t="s">
        <v>85</v>
      </c>
      <c r="E7" s="407"/>
      <c r="F7" s="96"/>
      <c r="G7" s="96"/>
      <c r="H7" s="96"/>
      <c r="I7" s="96"/>
      <c r="J7" s="96"/>
      <c r="K7" s="96"/>
      <c r="L7" s="221">
        <f>L8+L9</f>
        <v>0</v>
      </c>
      <c r="M7" s="222">
        <f>M8+M9</f>
        <v>0</v>
      </c>
      <c r="N7" s="167"/>
      <c r="O7" s="167"/>
      <c r="P7" s="221">
        <f>P8+P9</f>
        <v>0</v>
      </c>
      <c r="Q7" s="229">
        <f>Q8+Q9</f>
        <v>0</v>
      </c>
      <c r="R7" s="229">
        <f>R8+R9</f>
        <v>0</v>
      </c>
      <c r="S7" s="229">
        <f>S8+S9</f>
        <v>0</v>
      </c>
    </row>
    <row r="8" spans="2:19" ht="12.75">
      <c r="B8" s="34"/>
      <c r="C8" s="174"/>
      <c r="D8" s="92" t="s">
        <v>21</v>
      </c>
      <c r="E8" s="175" t="s">
        <v>24</v>
      </c>
      <c r="F8" s="176"/>
      <c r="G8" s="176"/>
      <c r="H8" s="176"/>
      <c r="I8" s="176"/>
      <c r="J8" s="176"/>
      <c r="K8" s="176"/>
      <c r="L8" s="223"/>
      <c r="M8" s="224"/>
      <c r="N8" s="182"/>
      <c r="O8" s="182"/>
      <c r="P8" s="223"/>
      <c r="Q8" s="239"/>
      <c r="R8" s="239"/>
      <c r="S8" s="239"/>
    </row>
    <row r="9" spans="2:19" ht="12.75">
      <c r="B9" s="34"/>
      <c r="C9" s="174"/>
      <c r="D9" s="83" t="s">
        <v>76</v>
      </c>
      <c r="E9" s="175" t="s">
        <v>141</v>
      </c>
      <c r="F9" s="176"/>
      <c r="G9" s="176"/>
      <c r="H9" s="176"/>
      <c r="I9" s="176"/>
      <c r="J9" s="176"/>
      <c r="K9" s="176"/>
      <c r="L9" s="223"/>
      <c r="M9" s="224"/>
      <c r="N9" s="182"/>
      <c r="O9" s="182"/>
      <c r="P9" s="223"/>
      <c r="Q9" s="239"/>
      <c r="R9" s="239"/>
      <c r="S9" s="239"/>
    </row>
    <row r="10" spans="2:19" ht="12.75">
      <c r="B10" s="34"/>
      <c r="C10" s="56" t="s">
        <v>223</v>
      </c>
      <c r="D10" s="406" t="s">
        <v>180</v>
      </c>
      <c r="E10" s="407"/>
      <c r="F10" s="96"/>
      <c r="G10" s="96"/>
      <c r="H10" s="96"/>
      <c r="I10" s="96"/>
      <c r="J10" s="96"/>
      <c r="K10" s="96"/>
      <c r="L10" s="221">
        <f>L11</f>
        <v>0</v>
      </c>
      <c r="M10" s="222">
        <f>M11</f>
        <v>0</v>
      </c>
      <c r="N10" s="167"/>
      <c r="O10" s="167"/>
      <c r="P10" s="221">
        <f>P11</f>
        <v>0</v>
      </c>
      <c r="Q10" s="229">
        <f>Q11</f>
        <v>0</v>
      </c>
      <c r="R10" s="229">
        <f>R11</f>
        <v>0</v>
      </c>
      <c r="S10" s="229">
        <f>S11</f>
        <v>0</v>
      </c>
    </row>
    <row r="11" spans="2:19" ht="12.75">
      <c r="B11" s="34"/>
      <c r="C11" s="103"/>
      <c r="D11" s="83" t="s">
        <v>21</v>
      </c>
      <c r="E11" s="175" t="s">
        <v>24</v>
      </c>
      <c r="F11" s="176"/>
      <c r="G11" s="176"/>
      <c r="H11" s="176"/>
      <c r="I11" s="176"/>
      <c r="J11" s="176"/>
      <c r="K11" s="176"/>
      <c r="L11" s="223"/>
      <c r="M11" s="224"/>
      <c r="N11" s="182"/>
      <c r="O11" s="182"/>
      <c r="P11" s="223"/>
      <c r="Q11" s="239"/>
      <c r="R11" s="239"/>
      <c r="S11" s="239"/>
    </row>
    <row r="12" spans="2:19" ht="12.75">
      <c r="B12" s="34"/>
      <c r="C12" s="56" t="s">
        <v>223</v>
      </c>
      <c r="D12" s="406" t="s">
        <v>86</v>
      </c>
      <c r="E12" s="408"/>
      <c r="F12" s="96"/>
      <c r="G12" s="96"/>
      <c r="H12" s="96"/>
      <c r="I12" s="96"/>
      <c r="J12" s="96"/>
      <c r="K12" s="96"/>
      <c r="L12" s="221">
        <f>SUM(L13:L13)</f>
        <v>0</v>
      </c>
      <c r="M12" s="222">
        <f>SUM(M13:M13)</f>
        <v>0</v>
      </c>
      <c r="N12" s="167"/>
      <c r="O12" s="167"/>
      <c r="P12" s="221">
        <f>SUM(P13:P13)</f>
        <v>0</v>
      </c>
      <c r="Q12" s="229">
        <f>SUM(Q13:Q13)</f>
        <v>0</v>
      </c>
      <c r="R12" s="229">
        <f>SUM(R13:R13)</f>
        <v>0</v>
      </c>
      <c r="S12" s="229">
        <f>SUM(S13:S13)</f>
        <v>0</v>
      </c>
    </row>
    <row r="13" spans="2:19" ht="12.75">
      <c r="B13" s="34"/>
      <c r="C13" s="174"/>
      <c r="D13" s="83" t="s">
        <v>21</v>
      </c>
      <c r="E13" s="175" t="s">
        <v>24</v>
      </c>
      <c r="F13" s="176"/>
      <c r="G13" s="176"/>
      <c r="H13" s="176"/>
      <c r="I13" s="176"/>
      <c r="J13" s="176"/>
      <c r="K13" s="176"/>
      <c r="L13" s="223"/>
      <c r="M13" s="224"/>
      <c r="N13" s="182"/>
      <c r="O13" s="182"/>
      <c r="P13" s="223"/>
      <c r="Q13" s="239"/>
      <c r="R13" s="239"/>
      <c r="S13" s="239"/>
    </row>
    <row r="14" spans="2:19" ht="12.75">
      <c r="B14" s="142">
        <v>2</v>
      </c>
      <c r="C14" s="396" t="s">
        <v>87</v>
      </c>
      <c r="D14" s="409"/>
      <c r="E14" s="410"/>
      <c r="F14" s="141">
        <f aca="true" t="shared" si="1" ref="F14:S14">F15</f>
        <v>0</v>
      </c>
      <c r="G14" s="141">
        <f t="shared" si="1"/>
        <v>0</v>
      </c>
      <c r="H14" s="141">
        <f t="shared" si="1"/>
        <v>0</v>
      </c>
      <c r="I14" s="141">
        <f t="shared" si="1"/>
        <v>0</v>
      </c>
      <c r="J14" s="141">
        <f t="shared" si="1"/>
        <v>0</v>
      </c>
      <c r="K14" s="141">
        <f t="shared" si="1"/>
        <v>2000</v>
      </c>
      <c r="L14" s="225">
        <f t="shared" si="1"/>
        <v>0</v>
      </c>
      <c r="M14" s="226">
        <f t="shared" si="1"/>
        <v>0</v>
      </c>
      <c r="N14" s="183">
        <f t="shared" si="1"/>
        <v>0</v>
      </c>
      <c r="O14" s="183">
        <f t="shared" si="1"/>
        <v>2000</v>
      </c>
      <c r="P14" s="225">
        <f t="shared" si="1"/>
        <v>0</v>
      </c>
      <c r="Q14" s="228">
        <f t="shared" si="1"/>
        <v>0</v>
      </c>
      <c r="R14" s="228">
        <f t="shared" si="1"/>
        <v>0</v>
      </c>
      <c r="S14" s="228">
        <f t="shared" si="1"/>
        <v>0</v>
      </c>
    </row>
    <row r="15" spans="2:19" ht="12.75">
      <c r="B15" s="101"/>
      <c r="C15" s="24" t="s">
        <v>223</v>
      </c>
      <c r="D15" s="406" t="s">
        <v>175</v>
      </c>
      <c r="E15" s="407"/>
      <c r="F15" s="96"/>
      <c r="G15" s="96"/>
      <c r="H15" s="96"/>
      <c r="I15" s="96"/>
      <c r="J15" s="96"/>
      <c r="K15" s="96">
        <f>K16</f>
        <v>2000</v>
      </c>
      <c r="L15" s="221">
        <f>L16</f>
        <v>0</v>
      </c>
      <c r="M15" s="222">
        <f>M16</f>
        <v>0</v>
      </c>
      <c r="N15" s="167"/>
      <c r="O15" s="167">
        <f>O16</f>
        <v>2000</v>
      </c>
      <c r="P15" s="221">
        <f>P16</f>
        <v>0</v>
      </c>
      <c r="Q15" s="229">
        <f>Q16</f>
        <v>0</v>
      </c>
      <c r="R15" s="229">
        <f>R16</f>
        <v>0</v>
      </c>
      <c r="S15" s="229">
        <f>S16</f>
        <v>0</v>
      </c>
    </row>
    <row r="16" spans="2:19" ht="12.75">
      <c r="B16" s="83"/>
      <c r="C16" s="177"/>
      <c r="D16" s="83" t="s">
        <v>76</v>
      </c>
      <c r="E16" s="175" t="s">
        <v>78</v>
      </c>
      <c r="F16" s="176"/>
      <c r="G16" s="176"/>
      <c r="H16" s="176"/>
      <c r="I16" s="176"/>
      <c r="J16" s="176"/>
      <c r="K16" s="176">
        <v>2000</v>
      </c>
      <c r="L16" s="223"/>
      <c r="M16" s="224"/>
      <c r="N16" s="182"/>
      <c r="O16" s="182">
        <v>2000</v>
      </c>
      <c r="P16" s="223"/>
      <c r="Q16" s="239"/>
      <c r="R16" s="239"/>
      <c r="S16" s="239"/>
    </row>
    <row r="17" spans="2:19" ht="12.75">
      <c r="B17" s="142" t="s">
        <v>245</v>
      </c>
      <c r="C17" s="396" t="s">
        <v>246</v>
      </c>
      <c r="D17" s="409"/>
      <c r="E17" s="410"/>
      <c r="F17" s="141">
        <f aca="true" t="shared" si="2" ref="F17:O17">SUM(F19)</f>
        <v>51653.93</v>
      </c>
      <c r="G17" s="141">
        <f t="shared" si="2"/>
        <v>0</v>
      </c>
      <c r="H17" s="141">
        <f t="shared" si="2"/>
        <v>36483.47</v>
      </c>
      <c r="I17" s="141">
        <f t="shared" si="2"/>
        <v>0</v>
      </c>
      <c r="J17" s="141">
        <f>SUM(J19)</f>
        <v>53500</v>
      </c>
      <c r="K17" s="141">
        <f>SUM(K19)</f>
        <v>0</v>
      </c>
      <c r="L17" s="227">
        <f t="shared" si="2"/>
        <v>22000</v>
      </c>
      <c r="M17" s="227">
        <f t="shared" si="2"/>
        <v>0</v>
      </c>
      <c r="N17" s="183">
        <f t="shared" si="2"/>
        <v>0</v>
      </c>
      <c r="O17" s="183">
        <f t="shared" si="2"/>
        <v>0</v>
      </c>
      <c r="P17" s="225">
        <f>P18</f>
        <v>0</v>
      </c>
      <c r="Q17" s="228">
        <f>Q18</f>
        <v>0</v>
      </c>
      <c r="R17" s="228">
        <f>R18</f>
        <v>0</v>
      </c>
      <c r="S17" s="228">
        <f>S18</f>
        <v>0</v>
      </c>
    </row>
    <row r="18" spans="2:19" ht="12.75">
      <c r="B18" s="101"/>
      <c r="C18" s="24" t="s">
        <v>247</v>
      </c>
      <c r="D18" s="406" t="s">
        <v>248</v>
      </c>
      <c r="E18" s="407"/>
      <c r="F18" s="176"/>
      <c r="G18" s="176"/>
      <c r="H18" s="176"/>
      <c r="I18" s="176"/>
      <c r="J18" s="176"/>
      <c r="K18" s="176"/>
      <c r="L18" s="223"/>
      <c r="M18" s="224"/>
      <c r="N18" s="182"/>
      <c r="O18" s="182"/>
      <c r="P18" s="223"/>
      <c r="Q18" s="239"/>
      <c r="R18" s="239"/>
      <c r="S18" s="239"/>
    </row>
    <row r="19" spans="2:19" ht="12.75">
      <c r="B19" s="83"/>
      <c r="C19" s="177"/>
      <c r="D19" s="83" t="s">
        <v>21</v>
      </c>
      <c r="E19" s="175" t="s">
        <v>250</v>
      </c>
      <c r="F19" s="176">
        <v>51653.93</v>
      </c>
      <c r="G19" s="176"/>
      <c r="H19" s="176">
        <v>36483.47</v>
      </c>
      <c r="I19" s="176"/>
      <c r="J19" s="176">
        <v>53500</v>
      </c>
      <c r="K19" s="176"/>
      <c r="L19" s="223">
        <v>22000</v>
      </c>
      <c r="M19" s="224"/>
      <c r="N19" s="182"/>
      <c r="O19" s="182"/>
      <c r="P19" s="223"/>
      <c r="Q19" s="239"/>
      <c r="R19" s="239"/>
      <c r="S19" s="239"/>
    </row>
    <row r="20" spans="2:19" ht="12.75">
      <c r="B20" s="142" t="s">
        <v>249</v>
      </c>
      <c r="C20" s="396" t="s">
        <v>88</v>
      </c>
      <c r="D20" s="397"/>
      <c r="E20" s="398"/>
      <c r="F20" s="141">
        <f>F21+F24+F27+F29+F31+F34+F36+F42+F44+F47+F49+F52+F54+F57+F59+F61+F40+F65</f>
        <v>268875</v>
      </c>
      <c r="G20" s="141">
        <f>G21+G24+G27+G29+G31+G34+G36+G42+G44+G47+G49+G52+G54+G57+G59+G61+G40+G63+G65</f>
        <v>1003370</v>
      </c>
      <c r="H20" s="141">
        <f>H21+H24+H27+H29+H31+H34+H36+H40+H42+H44+H47+H49+H52+H54+H57+H59+H61+H63+H65</f>
        <v>91224</v>
      </c>
      <c r="I20" s="141">
        <f>I21+I24+I27+I29+I31+I34+I36+I40+I42+I44+I47+I49+I52+I54+I57+I59+I61+I63+I65</f>
        <v>831623</v>
      </c>
      <c r="J20" s="141">
        <f>J21+J24+J27+J29+J31+J34+J36+J42+J44+J47+J49+J52+J54+J57+J59+J61+J40+J65</f>
        <v>138000</v>
      </c>
      <c r="K20" s="141">
        <f>K21+K24+K27+K29+K31+K34+K36+K42+K44+K47+K49+K52+K54+K57+K59+K61+K40+K63+K65+K78</f>
        <v>1900000</v>
      </c>
      <c r="L20" s="225">
        <f>L21+L24+L27+L29+L31+L34+L36+L42+L44+L47+L49+L52+L54+L57+L59+L61+L40+L64+L65</f>
        <v>32000</v>
      </c>
      <c r="M20" s="228">
        <f>M21+M24+M27+M29+M31+M34+M36+M42+M44+M47+M49+M52+M54+M57+M59+M61+M40+M63+M65</f>
        <v>1257017</v>
      </c>
      <c r="N20" s="183">
        <f>N21+N24+N27+N29+N31+N34+N36+N42+N44+N47+N49+N52+N54+N57+N59+N61+N40+N65</f>
        <v>70000</v>
      </c>
      <c r="O20" s="183">
        <f>O21+O24+O27+O29+O31+O34+O36+O42+O44+O47+O49+O52+O54+O57+O59+O61+O40+O63+O65+O78</f>
        <v>3059000</v>
      </c>
      <c r="P20" s="225">
        <f>P21+P24+P27+P29+P31+P34+P36+P42+P44+P47+P49+P52+P54+P57+P59+P61+P40</f>
        <v>60000</v>
      </c>
      <c r="Q20" s="228">
        <f>Q21+Q24+Q27+Q29+Q31+Q34+Q36+Q42+Q44+Q47+Q49+Q52+Q54+Q57+Q59+Q61+Q40</f>
        <v>105000</v>
      </c>
      <c r="R20" s="228">
        <f>R21+R24+R27+R29+R31+R34+R36+R42+R44+R47+R49+R52+R54+R57+R59+R61+R40</f>
        <v>60000</v>
      </c>
      <c r="S20" s="228">
        <f>S21+S24+S27+S29+S31+S34+S36+S42+S44+S47+S49+S52+S54+S57+S59+S61+S40</f>
        <v>105000</v>
      </c>
    </row>
    <row r="21" spans="2:19" ht="12.75">
      <c r="B21" s="101"/>
      <c r="C21" s="24" t="s">
        <v>92</v>
      </c>
      <c r="D21" s="406" t="s">
        <v>89</v>
      </c>
      <c r="E21" s="407"/>
      <c r="F21" s="96"/>
      <c r="G21" s="96"/>
      <c r="H21" s="96"/>
      <c r="I21" s="96"/>
      <c r="J21" s="96"/>
      <c r="K21" s="96">
        <f>SUM(K22+K23)</f>
        <v>180000</v>
      </c>
      <c r="L21" s="96">
        <f>SUM(L22+L23)</f>
        <v>0</v>
      </c>
      <c r="M21" s="96">
        <f>SUM(M22+M23)</f>
        <v>180000</v>
      </c>
      <c r="N21" s="167"/>
      <c r="O21" s="167"/>
      <c r="P21" s="221">
        <f>P22+P23</f>
        <v>0</v>
      </c>
      <c r="Q21" s="229">
        <f>Q22+Q23</f>
        <v>0</v>
      </c>
      <c r="R21" s="229">
        <f>R22+R23</f>
        <v>0</v>
      </c>
      <c r="S21" s="229">
        <f>S22+S23</f>
        <v>0</v>
      </c>
    </row>
    <row r="22" spans="2:19" ht="12.75">
      <c r="B22" s="102"/>
      <c r="C22" s="103"/>
      <c r="D22" s="83" t="s">
        <v>76</v>
      </c>
      <c r="E22" s="175" t="s">
        <v>91</v>
      </c>
      <c r="F22" s="176"/>
      <c r="G22" s="176"/>
      <c r="H22" s="176"/>
      <c r="I22" s="176"/>
      <c r="J22" s="176"/>
      <c r="K22" s="176">
        <v>180000</v>
      </c>
      <c r="L22" s="223"/>
      <c r="M22" s="224">
        <v>180000</v>
      </c>
      <c r="N22" s="182"/>
      <c r="O22" s="182"/>
      <c r="P22" s="223"/>
      <c r="Q22" s="239"/>
      <c r="R22" s="239"/>
      <c r="S22" s="239"/>
    </row>
    <row r="23" spans="2:19" ht="12.75">
      <c r="B23" s="102"/>
      <c r="C23" s="103"/>
      <c r="D23" s="83" t="s">
        <v>21</v>
      </c>
      <c r="E23" s="175" t="s">
        <v>24</v>
      </c>
      <c r="F23" s="176"/>
      <c r="G23" s="176"/>
      <c r="H23" s="176"/>
      <c r="I23" s="176"/>
      <c r="J23" s="176"/>
      <c r="K23" s="176"/>
      <c r="L23" s="223"/>
      <c r="M23" s="224"/>
      <c r="N23" s="182"/>
      <c r="O23" s="182"/>
      <c r="P23" s="223"/>
      <c r="Q23" s="239"/>
      <c r="R23" s="239"/>
      <c r="S23" s="239"/>
    </row>
    <row r="24" spans="2:19" ht="12.75">
      <c r="B24" s="101"/>
      <c r="C24" s="24" t="s">
        <v>92</v>
      </c>
      <c r="D24" s="412" t="s">
        <v>330</v>
      </c>
      <c r="E24" s="413"/>
      <c r="F24" s="165"/>
      <c r="G24" s="165"/>
      <c r="H24" s="165"/>
      <c r="I24" s="165">
        <f>SUM(I25:I26)</f>
        <v>152642</v>
      </c>
      <c r="J24" s="165"/>
      <c r="K24" s="165">
        <f>SUM(K25:K26)</f>
        <v>180000</v>
      </c>
      <c r="L24" s="221">
        <f>SUM(L25:L26)</f>
        <v>0</v>
      </c>
      <c r="M24" s="222">
        <f>SUM(M25:M26)</f>
        <v>0</v>
      </c>
      <c r="N24" s="184"/>
      <c r="O24" s="184">
        <f>SUM(O25:O26)</f>
        <v>190000</v>
      </c>
      <c r="P24" s="221">
        <f>SUM(P25:P26)</f>
        <v>0</v>
      </c>
      <c r="Q24" s="229">
        <f>SUM(Q25:Q26)</f>
        <v>0</v>
      </c>
      <c r="R24" s="229">
        <f>SUM(R25:R26)</f>
        <v>0</v>
      </c>
      <c r="S24" s="229">
        <f>SUM(S25:S26)</f>
        <v>0</v>
      </c>
    </row>
    <row r="25" spans="2:19" ht="12.75">
      <c r="B25" s="83"/>
      <c r="C25" s="103"/>
      <c r="D25" s="83" t="s">
        <v>21</v>
      </c>
      <c r="E25" s="175" t="s">
        <v>24</v>
      </c>
      <c r="F25" s="176"/>
      <c r="G25" s="176"/>
      <c r="H25" s="176"/>
      <c r="I25" s="176"/>
      <c r="J25" s="176"/>
      <c r="K25" s="176"/>
      <c r="L25" s="223"/>
      <c r="M25" s="224"/>
      <c r="N25" s="182"/>
      <c r="O25" s="182"/>
      <c r="P25" s="223"/>
      <c r="Q25" s="239"/>
      <c r="R25" s="239"/>
      <c r="S25" s="239"/>
    </row>
    <row r="26" spans="2:19" ht="12.75">
      <c r="B26" s="83"/>
      <c r="C26" s="103"/>
      <c r="D26" s="83" t="s">
        <v>76</v>
      </c>
      <c r="E26" s="175" t="s">
        <v>91</v>
      </c>
      <c r="F26" s="176"/>
      <c r="G26" s="176"/>
      <c r="H26" s="166"/>
      <c r="I26" s="166">
        <v>152642</v>
      </c>
      <c r="J26" s="166"/>
      <c r="K26" s="166">
        <v>180000</v>
      </c>
      <c r="L26" s="223"/>
      <c r="M26" s="224">
        <v>0</v>
      </c>
      <c r="N26" s="185"/>
      <c r="O26" s="185">
        <v>190000</v>
      </c>
      <c r="P26" s="223"/>
      <c r="Q26" s="239"/>
      <c r="R26" s="239"/>
      <c r="S26" s="239"/>
    </row>
    <row r="27" spans="2:19" ht="12.75">
      <c r="B27" s="101"/>
      <c r="C27" s="24" t="s">
        <v>92</v>
      </c>
      <c r="D27" s="414" t="s">
        <v>269</v>
      </c>
      <c r="E27" s="415"/>
      <c r="F27" s="96"/>
      <c r="G27" s="96"/>
      <c r="H27" s="96"/>
      <c r="I27" s="96"/>
      <c r="J27" s="96">
        <f aca="true" t="shared" si="3" ref="J27:S27">SUM(J28:J28)</f>
        <v>18000</v>
      </c>
      <c r="K27" s="96">
        <f t="shared" si="3"/>
        <v>42000</v>
      </c>
      <c r="L27" s="221">
        <f t="shared" si="3"/>
        <v>0</v>
      </c>
      <c r="M27" s="222">
        <f t="shared" si="3"/>
        <v>0</v>
      </c>
      <c r="N27" s="167">
        <f t="shared" si="3"/>
        <v>0</v>
      </c>
      <c r="O27" s="167">
        <f t="shared" si="3"/>
        <v>0</v>
      </c>
      <c r="P27" s="221">
        <f t="shared" si="3"/>
        <v>0</v>
      </c>
      <c r="Q27" s="229">
        <f t="shared" si="3"/>
        <v>0</v>
      </c>
      <c r="R27" s="229">
        <f t="shared" si="3"/>
        <v>0</v>
      </c>
      <c r="S27" s="229">
        <f t="shared" si="3"/>
        <v>0</v>
      </c>
    </row>
    <row r="28" spans="2:19" ht="12.75">
      <c r="B28" s="83"/>
      <c r="C28" s="103"/>
      <c r="D28" s="83" t="s">
        <v>76</v>
      </c>
      <c r="E28" s="175" t="s">
        <v>91</v>
      </c>
      <c r="F28" s="176"/>
      <c r="G28" s="176"/>
      <c r="H28" s="176"/>
      <c r="I28" s="176"/>
      <c r="J28" s="176">
        <v>18000</v>
      </c>
      <c r="K28" s="176">
        <v>42000</v>
      </c>
      <c r="L28" s="223"/>
      <c r="M28" s="224"/>
      <c r="N28" s="182"/>
      <c r="O28" s="182"/>
      <c r="P28" s="223"/>
      <c r="Q28" s="239"/>
      <c r="R28" s="239"/>
      <c r="S28" s="239"/>
    </row>
    <row r="29" spans="2:19" ht="12.75">
      <c r="B29" s="101"/>
      <c r="C29" s="24" t="s">
        <v>92</v>
      </c>
      <c r="D29" s="406" t="s">
        <v>237</v>
      </c>
      <c r="E29" s="407"/>
      <c r="F29" s="165">
        <f>SUM(F30:F30)</f>
        <v>132187</v>
      </c>
      <c r="G29" s="165">
        <f>SUM(G30:G30)</f>
        <v>4026</v>
      </c>
      <c r="H29" s="165"/>
      <c r="I29" s="165"/>
      <c r="J29" s="165">
        <f aca="true" t="shared" si="4" ref="J29:S29">SUM(J30:J30)</f>
        <v>0</v>
      </c>
      <c r="K29" s="165">
        <f t="shared" si="4"/>
        <v>0</v>
      </c>
      <c r="L29" s="221">
        <f t="shared" si="4"/>
        <v>0</v>
      </c>
      <c r="M29" s="229">
        <f t="shared" si="4"/>
        <v>0</v>
      </c>
      <c r="N29" s="184">
        <f t="shared" si="4"/>
        <v>0</v>
      </c>
      <c r="O29" s="184">
        <f t="shared" si="4"/>
        <v>0</v>
      </c>
      <c r="P29" s="221">
        <f t="shared" si="4"/>
        <v>0</v>
      </c>
      <c r="Q29" s="229">
        <f t="shared" si="4"/>
        <v>0</v>
      </c>
      <c r="R29" s="229">
        <f t="shared" si="4"/>
        <v>0</v>
      </c>
      <c r="S29" s="229">
        <f t="shared" si="4"/>
        <v>0</v>
      </c>
    </row>
    <row r="30" spans="2:19" ht="12.75">
      <c r="B30" s="83"/>
      <c r="C30" s="103"/>
      <c r="D30" s="83" t="s">
        <v>76</v>
      </c>
      <c r="E30" s="175" t="s">
        <v>91</v>
      </c>
      <c r="F30" s="166">
        <v>132187</v>
      </c>
      <c r="G30" s="166">
        <v>4026</v>
      </c>
      <c r="H30" s="166"/>
      <c r="I30" s="166"/>
      <c r="J30" s="166"/>
      <c r="K30" s="166"/>
      <c r="L30" s="223"/>
      <c r="M30" s="224"/>
      <c r="N30" s="185"/>
      <c r="O30" s="185"/>
      <c r="P30" s="223"/>
      <c r="Q30" s="239"/>
      <c r="R30" s="239"/>
      <c r="S30" s="239"/>
    </row>
    <row r="31" spans="2:19" ht="12.75">
      <c r="B31" s="101"/>
      <c r="C31" s="24" t="s">
        <v>93</v>
      </c>
      <c r="D31" s="406" t="s">
        <v>341</v>
      </c>
      <c r="E31" s="407"/>
      <c r="F31" s="165"/>
      <c r="G31" s="165"/>
      <c r="H31" s="165"/>
      <c r="I31" s="165"/>
      <c r="J31" s="165"/>
      <c r="K31" s="165"/>
      <c r="L31" s="221">
        <f aca="true" t="shared" si="5" ref="L31:S31">SUM(L32:L33)</f>
        <v>0</v>
      </c>
      <c r="M31" s="222">
        <f t="shared" si="5"/>
        <v>0</v>
      </c>
      <c r="N31" s="359">
        <f t="shared" si="5"/>
        <v>0</v>
      </c>
      <c r="O31" s="360">
        <f t="shared" si="5"/>
        <v>578000</v>
      </c>
      <c r="P31" s="221">
        <f t="shared" si="5"/>
        <v>0</v>
      </c>
      <c r="Q31" s="229">
        <f t="shared" si="5"/>
        <v>0</v>
      </c>
      <c r="R31" s="229">
        <f t="shared" si="5"/>
        <v>0</v>
      </c>
      <c r="S31" s="229">
        <f t="shared" si="5"/>
        <v>0</v>
      </c>
    </row>
    <row r="32" spans="2:19" ht="12.75">
      <c r="B32" s="83"/>
      <c r="C32" s="103"/>
      <c r="D32" s="83" t="s">
        <v>76</v>
      </c>
      <c r="E32" s="175" t="s">
        <v>91</v>
      </c>
      <c r="F32" s="176"/>
      <c r="G32" s="176"/>
      <c r="H32" s="176"/>
      <c r="I32" s="176"/>
      <c r="J32" s="176"/>
      <c r="K32" s="176"/>
      <c r="L32" s="223"/>
      <c r="M32" s="224"/>
      <c r="N32" s="182"/>
      <c r="O32" s="185">
        <v>578000</v>
      </c>
      <c r="P32" s="223"/>
      <c r="Q32" s="239"/>
      <c r="R32" s="239"/>
      <c r="S32" s="239"/>
    </row>
    <row r="33" spans="2:19" ht="12.75">
      <c r="B33" s="83"/>
      <c r="C33" s="103"/>
      <c r="D33" s="83" t="s">
        <v>21</v>
      </c>
      <c r="E33" s="175" t="s">
        <v>24</v>
      </c>
      <c r="F33" s="176"/>
      <c r="G33" s="176"/>
      <c r="H33" s="176"/>
      <c r="I33" s="176"/>
      <c r="J33" s="176"/>
      <c r="K33" s="176"/>
      <c r="L33" s="223"/>
      <c r="M33" s="224"/>
      <c r="N33" s="182"/>
      <c r="O33" s="182"/>
      <c r="P33" s="223"/>
      <c r="Q33" s="239"/>
      <c r="R33" s="239"/>
      <c r="S33" s="239"/>
    </row>
    <row r="34" spans="2:19" ht="12.75">
      <c r="B34" s="101"/>
      <c r="C34" s="24" t="s">
        <v>92</v>
      </c>
      <c r="D34" s="406" t="s">
        <v>228</v>
      </c>
      <c r="E34" s="407"/>
      <c r="F34" s="165">
        <f aca="true" t="shared" si="6" ref="F34:R34">SUM(F35:F35)</f>
        <v>3138</v>
      </c>
      <c r="G34" s="165">
        <f t="shared" si="6"/>
        <v>572698</v>
      </c>
      <c r="H34" s="165">
        <f t="shared" si="6"/>
        <v>451</v>
      </c>
      <c r="I34" s="165">
        <f t="shared" si="6"/>
        <v>16630</v>
      </c>
      <c r="J34" s="165">
        <f t="shared" si="6"/>
        <v>0</v>
      </c>
      <c r="K34" s="165">
        <f t="shared" si="6"/>
        <v>0</v>
      </c>
      <c r="L34" s="221">
        <f t="shared" si="6"/>
        <v>0</v>
      </c>
      <c r="M34" s="222">
        <f t="shared" si="6"/>
        <v>0</v>
      </c>
      <c r="N34" s="184">
        <f t="shared" si="6"/>
        <v>0</v>
      </c>
      <c r="O34" s="184">
        <f t="shared" si="6"/>
        <v>0</v>
      </c>
      <c r="P34" s="221">
        <f t="shared" si="6"/>
        <v>0</v>
      </c>
      <c r="Q34" s="229">
        <f t="shared" si="6"/>
        <v>0</v>
      </c>
      <c r="R34" s="229">
        <f t="shared" si="6"/>
        <v>0</v>
      </c>
      <c r="S34" s="229"/>
    </row>
    <row r="35" spans="2:19" ht="12.75">
      <c r="B35" s="83"/>
      <c r="C35" s="103"/>
      <c r="D35" s="83" t="s">
        <v>76</v>
      </c>
      <c r="E35" s="175" t="s">
        <v>229</v>
      </c>
      <c r="F35" s="166">
        <v>3138</v>
      </c>
      <c r="G35" s="166">
        <v>572698</v>
      </c>
      <c r="H35" s="166">
        <v>451</v>
      </c>
      <c r="I35" s="166">
        <v>16630</v>
      </c>
      <c r="J35" s="166"/>
      <c r="K35" s="166"/>
      <c r="L35" s="223"/>
      <c r="M35" s="224"/>
      <c r="N35" s="185"/>
      <c r="O35" s="185"/>
      <c r="P35" s="223"/>
      <c r="Q35" s="239"/>
      <c r="R35" s="239"/>
      <c r="S35" s="239"/>
    </row>
    <row r="36" spans="2:19" ht="12.75">
      <c r="B36" s="101"/>
      <c r="C36" s="24" t="s">
        <v>92</v>
      </c>
      <c r="D36" s="406" t="s">
        <v>161</v>
      </c>
      <c r="E36" s="407"/>
      <c r="F36" s="165">
        <f aca="true" t="shared" si="7" ref="F36:M36">SUM(F37:F39)</f>
        <v>120543</v>
      </c>
      <c r="G36" s="165">
        <f t="shared" si="7"/>
        <v>358733</v>
      </c>
      <c r="H36" s="165">
        <f t="shared" si="7"/>
        <v>57880</v>
      </c>
      <c r="I36" s="165">
        <f t="shared" si="7"/>
        <v>259586</v>
      </c>
      <c r="J36" s="165">
        <f t="shared" si="7"/>
        <v>70000</v>
      </c>
      <c r="K36" s="165">
        <f t="shared" si="7"/>
        <v>375000</v>
      </c>
      <c r="L36" s="221">
        <f t="shared" si="7"/>
        <v>25000</v>
      </c>
      <c r="M36" s="222">
        <f t="shared" si="7"/>
        <v>258000</v>
      </c>
      <c r="N36" s="184">
        <f aca="true" t="shared" si="8" ref="N36:S36">SUM(N37:N39)</f>
        <v>70000</v>
      </c>
      <c r="O36" s="184">
        <f t="shared" si="8"/>
        <v>325000</v>
      </c>
      <c r="P36" s="221">
        <f t="shared" si="8"/>
        <v>60000</v>
      </c>
      <c r="Q36" s="229">
        <f t="shared" si="8"/>
        <v>100000</v>
      </c>
      <c r="R36" s="229">
        <f t="shared" si="8"/>
        <v>60000</v>
      </c>
      <c r="S36" s="229">
        <f t="shared" si="8"/>
        <v>100000</v>
      </c>
    </row>
    <row r="37" spans="2:19" ht="12.75">
      <c r="B37" s="83"/>
      <c r="C37" s="103"/>
      <c r="D37" s="83" t="s">
        <v>21</v>
      </c>
      <c r="E37" s="175" t="s">
        <v>24</v>
      </c>
      <c r="F37" s="166">
        <v>120543</v>
      </c>
      <c r="G37" s="166">
        <v>337463</v>
      </c>
      <c r="H37" s="166">
        <v>57880</v>
      </c>
      <c r="I37" s="166">
        <v>254125</v>
      </c>
      <c r="J37" s="166">
        <v>70000</v>
      </c>
      <c r="K37" s="166">
        <v>350000</v>
      </c>
      <c r="L37" s="223">
        <v>25000</v>
      </c>
      <c r="M37" s="224">
        <v>250000</v>
      </c>
      <c r="N37" s="185">
        <v>70000</v>
      </c>
      <c r="O37" s="185">
        <v>300000</v>
      </c>
      <c r="P37" s="223">
        <v>60000</v>
      </c>
      <c r="Q37" s="239">
        <v>100000</v>
      </c>
      <c r="R37" s="239">
        <v>60000</v>
      </c>
      <c r="S37" s="239">
        <v>100000</v>
      </c>
    </row>
    <row r="38" spans="2:19" ht="12.75">
      <c r="B38" s="83"/>
      <c r="C38" s="103"/>
      <c r="D38" s="83" t="s">
        <v>76</v>
      </c>
      <c r="E38" s="175" t="s">
        <v>213</v>
      </c>
      <c r="F38" s="176"/>
      <c r="G38" s="176"/>
      <c r="H38" s="176"/>
      <c r="I38" s="176"/>
      <c r="J38" s="176"/>
      <c r="K38" s="176"/>
      <c r="L38" s="223"/>
      <c r="M38" s="224"/>
      <c r="N38" s="182"/>
      <c r="O38" s="182"/>
      <c r="P38" s="223"/>
      <c r="Q38" s="239"/>
      <c r="R38" s="239"/>
      <c r="S38" s="239"/>
    </row>
    <row r="39" spans="2:19" ht="12.75">
      <c r="B39" s="83"/>
      <c r="C39" s="103"/>
      <c r="D39" s="83" t="s">
        <v>76</v>
      </c>
      <c r="E39" s="175" t="s">
        <v>94</v>
      </c>
      <c r="F39" s="176"/>
      <c r="G39" s="176">
        <v>21270</v>
      </c>
      <c r="H39" s="176"/>
      <c r="I39" s="176">
        <v>5461</v>
      </c>
      <c r="J39" s="176"/>
      <c r="K39" s="176">
        <v>25000</v>
      </c>
      <c r="L39" s="223"/>
      <c r="M39" s="224">
        <v>8000</v>
      </c>
      <c r="N39" s="182"/>
      <c r="O39" s="182">
        <v>25000</v>
      </c>
      <c r="P39" s="223"/>
      <c r="Q39" s="239"/>
      <c r="R39" s="239"/>
      <c r="S39" s="239"/>
    </row>
    <row r="40" spans="2:19" ht="12.75">
      <c r="B40" s="101"/>
      <c r="C40" s="24" t="s">
        <v>223</v>
      </c>
      <c r="D40" s="406" t="s">
        <v>160</v>
      </c>
      <c r="E40" s="407"/>
      <c r="F40" s="96"/>
      <c r="G40" s="96"/>
      <c r="H40" s="96"/>
      <c r="I40" s="96"/>
      <c r="J40" s="96"/>
      <c r="K40" s="96"/>
      <c r="L40" s="221">
        <f>SUM(L41:L41)</f>
        <v>0</v>
      </c>
      <c r="M40" s="222">
        <f>SUM(M41:M41)</f>
        <v>0</v>
      </c>
      <c r="N40" s="167"/>
      <c r="O40" s="167"/>
      <c r="P40" s="221">
        <f>SUM(P41:P41)</f>
        <v>0</v>
      </c>
      <c r="Q40" s="229">
        <f>SUM(Q41:Q41)</f>
        <v>0</v>
      </c>
      <c r="R40" s="229">
        <f>SUM(R41:R41)</f>
        <v>0</v>
      </c>
      <c r="S40" s="229">
        <f>SUM(S41:S41)</f>
        <v>0</v>
      </c>
    </row>
    <row r="41" spans="2:19" ht="12.75">
      <c r="B41" s="83"/>
      <c r="C41" s="103"/>
      <c r="D41" s="83" t="s">
        <v>21</v>
      </c>
      <c r="E41" s="175" t="s">
        <v>24</v>
      </c>
      <c r="F41" s="176"/>
      <c r="G41" s="176"/>
      <c r="H41" s="176"/>
      <c r="I41" s="176"/>
      <c r="J41" s="176"/>
      <c r="K41" s="176"/>
      <c r="L41" s="223"/>
      <c r="M41" s="224"/>
      <c r="N41" s="182"/>
      <c r="O41" s="182"/>
      <c r="P41" s="223"/>
      <c r="Q41" s="239"/>
      <c r="R41" s="239"/>
      <c r="S41" s="239"/>
    </row>
    <row r="42" spans="2:19" ht="12.75">
      <c r="B42" s="101"/>
      <c r="C42" s="24" t="s">
        <v>92</v>
      </c>
      <c r="D42" s="406" t="s">
        <v>270</v>
      </c>
      <c r="E42" s="407"/>
      <c r="F42" s="165"/>
      <c r="G42" s="165"/>
      <c r="H42" s="165">
        <f>SUM(H43:H43)</f>
        <v>3600</v>
      </c>
      <c r="I42" s="165">
        <f>SUM(I43:I43)</f>
        <v>81791</v>
      </c>
      <c r="J42" s="165"/>
      <c r="K42" s="165">
        <f>SUM(K43:K43)</f>
        <v>585000</v>
      </c>
      <c r="L42" s="221">
        <f>SUM(L43:L43)</f>
        <v>0</v>
      </c>
      <c r="M42" s="222">
        <f>SUM(M43:M43)</f>
        <v>468881</v>
      </c>
      <c r="N42" s="184"/>
      <c r="O42" s="184">
        <f>SUM(O43:O43)</f>
        <v>0</v>
      </c>
      <c r="P42" s="221">
        <f>SUM(P43:P43)</f>
        <v>0</v>
      </c>
      <c r="Q42" s="229">
        <f>SUM(Q43:Q43)</f>
        <v>0</v>
      </c>
      <c r="R42" s="229">
        <f>SUM(R43:R43)</f>
        <v>0</v>
      </c>
      <c r="S42" s="229">
        <f>SUM(S43:S43)</f>
        <v>0</v>
      </c>
    </row>
    <row r="43" spans="2:19" ht="12.75">
      <c r="B43" s="83"/>
      <c r="C43" s="103"/>
      <c r="D43" s="83" t="s">
        <v>76</v>
      </c>
      <c r="E43" s="175" t="s">
        <v>271</v>
      </c>
      <c r="F43" s="166"/>
      <c r="G43" s="166"/>
      <c r="H43" s="166">
        <v>3600</v>
      </c>
      <c r="I43" s="166">
        <v>81791</v>
      </c>
      <c r="J43" s="166"/>
      <c r="K43" s="166">
        <v>585000</v>
      </c>
      <c r="L43" s="223"/>
      <c r="M43" s="491">
        <v>468881</v>
      </c>
      <c r="N43" s="185"/>
      <c r="O43" s="185"/>
      <c r="P43" s="223"/>
      <c r="Q43" s="239"/>
      <c r="R43" s="239"/>
      <c r="S43" s="239"/>
    </row>
    <row r="44" spans="2:19" ht="12.75">
      <c r="B44" s="101"/>
      <c r="C44" s="24" t="s">
        <v>92</v>
      </c>
      <c r="D44" s="406" t="s">
        <v>272</v>
      </c>
      <c r="E44" s="407"/>
      <c r="F44" s="96"/>
      <c r="G44" s="96"/>
      <c r="H44" s="96">
        <f>SUM(H45:H46)</f>
        <v>0</v>
      </c>
      <c r="I44" s="96">
        <f>SUM(I45:I46)</f>
        <v>0</v>
      </c>
      <c r="J44" s="96"/>
      <c r="K44" s="96">
        <f>SUM(K45:K46)</f>
        <v>0</v>
      </c>
      <c r="L44" s="221">
        <f>SUM(L45:L46)</f>
        <v>0</v>
      </c>
      <c r="M44" s="222">
        <f>SUM(M45:M46)</f>
        <v>0</v>
      </c>
      <c r="N44" s="167"/>
      <c r="O44" s="167">
        <f>SUM(O45:O46)</f>
        <v>436000</v>
      </c>
      <c r="P44" s="221">
        <f>SUM(P45:P46)</f>
        <v>0</v>
      </c>
      <c r="Q44" s="229">
        <f>SUM(Q45:Q46)</f>
        <v>0</v>
      </c>
      <c r="R44" s="229">
        <f>SUM(R45:R46)</f>
        <v>0</v>
      </c>
      <c r="S44" s="229">
        <f>SUM(S45:S46)</f>
        <v>0</v>
      </c>
    </row>
    <row r="45" spans="2:19" ht="12.75">
      <c r="B45" s="83"/>
      <c r="C45" s="103"/>
      <c r="D45" s="83" t="s">
        <v>76</v>
      </c>
      <c r="E45" s="175" t="s">
        <v>91</v>
      </c>
      <c r="F45" s="176"/>
      <c r="G45" s="176"/>
      <c r="H45" s="176"/>
      <c r="I45" s="176"/>
      <c r="J45" s="176"/>
      <c r="K45" s="176"/>
      <c r="L45" s="223"/>
      <c r="M45" s="224"/>
      <c r="N45" s="182"/>
      <c r="O45" s="182">
        <v>436000</v>
      </c>
      <c r="P45" s="223"/>
      <c r="Q45" s="239"/>
      <c r="R45" s="239"/>
      <c r="S45" s="239"/>
    </row>
    <row r="46" spans="2:19" ht="12.75">
      <c r="B46" s="83"/>
      <c r="C46" s="103"/>
      <c r="D46" s="83" t="s">
        <v>21</v>
      </c>
      <c r="E46" s="175" t="s">
        <v>24</v>
      </c>
      <c r="F46" s="176"/>
      <c r="G46" s="176"/>
      <c r="H46" s="176"/>
      <c r="I46" s="176"/>
      <c r="J46" s="176"/>
      <c r="K46" s="176"/>
      <c r="L46" s="223"/>
      <c r="M46" s="224"/>
      <c r="N46" s="182"/>
      <c r="O46" s="182"/>
      <c r="P46" s="223"/>
      <c r="Q46" s="239"/>
      <c r="R46" s="239"/>
      <c r="S46" s="239"/>
    </row>
    <row r="47" spans="2:19" ht="12.75">
      <c r="B47" s="101"/>
      <c r="C47" s="24" t="s">
        <v>92</v>
      </c>
      <c r="D47" s="406" t="s">
        <v>220</v>
      </c>
      <c r="E47" s="407"/>
      <c r="F47" s="165">
        <f aca="true" t="shared" si="9" ref="F47:S47">SUM(F48:F48)</f>
        <v>57</v>
      </c>
      <c r="G47" s="165">
        <f t="shared" si="9"/>
        <v>17248</v>
      </c>
      <c r="H47" s="165">
        <f t="shared" si="9"/>
        <v>0</v>
      </c>
      <c r="I47" s="165">
        <f t="shared" si="9"/>
        <v>50804</v>
      </c>
      <c r="J47" s="165">
        <f t="shared" si="9"/>
        <v>0</v>
      </c>
      <c r="K47" s="165">
        <f t="shared" si="9"/>
        <v>40000</v>
      </c>
      <c r="L47" s="221">
        <f t="shared" si="9"/>
        <v>0</v>
      </c>
      <c r="M47" s="222">
        <f t="shared" si="9"/>
        <v>20000</v>
      </c>
      <c r="N47" s="184">
        <f t="shared" si="9"/>
        <v>0</v>
      </c>
      <c r="O47" s="184">
        <f t="shared" si="9"/>
        <v>0</v>
      </c>
      <c r="P47" s="221">
        <f t="shared" si="9"/>
        <v>0</v>
      </c>
      <c r="Q47" s="229">
        <f t="shared" si="9"/>
        <v>0</v>
      </c>
      <c r="R47" s="229">
        <f t="shared" si="9"/>
        <v>0</v>
      </c>
      <c r="S47" s="229">
        <f t="shared" si="9"/>
        <v>0</v>
      </c>
    </row>
    <row r="48" spans="2:19" ht="12.75">
      <c r="B48" s="83"/>
      <c r="C48" s="103"/>
      <c r="D48" s="83" t="s">
        <v>76</v>
      </c>
      <c r="E48" s="175" t="s">
        <v>91</v>
      </c>
      <c r="F48" s="166">
        <v>57</v>
      </c>
      <c r="G48" s="166">
        <v>17248</v>
      </c>
      <c r="H48" s="166"/>
      <c r="I48" s="166">
        <v>50804</v>
      </c>
      <c r="J48" s="166"/>
      <c r="K48" s="166">
        <v>40000</v>
      </c>
      <c r="L48" s="223"/>
      <c r="M48" s="224">
        <v>20000</v>
      </c>
      <c r="N48" s="185"/>
      <c r="O48" s="185"/>
      <c r="P48" s="223"/>
      <c r="Q48" s="239"/>
      <c r="R48" s="239"/>
      <c r="S48" s="239"/>
    </row>
    <row r="49" spans="2:19" ht="12.75">
      <c r="B49" s="101"/>
      <c r="C49" s="24" t="s">
        <v>92</v>
      </c>
      <c r="D49" s="406" t="s">
        <v>273</v>
      </c>
      <c r="E49" s="407"/>
      <c r="F49" s="96">
        <f aca="true" t="shared" si="10" ref="F49:M49">SUM(F50:F51)</f>
        <v>0</v>
      </c>
      <c r="G49" s="96">
        <f t="shared" si="10"/>
        <v>0</v>
      </c>
      <c r="H49" s="96">
        <f t="shared" si="10"/>
        <v>0</v>
      </c>
      <c r="I49" s="96">
        <f t="shared" si="10"/>
        <v>0</v>
      </c>
      <c r="J49" s="96">
        <f t="shared" si="10"/>
        <v>0</v>
      </c>
      <c r="K49" s="96">
        <f t="shared" si="10"/>
        <v>55000</v>
      </c>
      <c r="L49" s="96">
        <f t="shared" si="10"/>
        <v>0</v>
      </c>
      <c r="M49" s="96">
        <f t="shared" si="10"/>
        <v>0</v>
      </c>
      <c r="N49" s="167">
        <f aca="true" t="shared" si="11" ref="N49:S49">SUM(N50:N51)</f>
        <v>0</v>
      </c>
      <c r="O49" s="184">
        <f t="shared" si="11"/>
        <v>30000</v>
      </c>
      <c r="P49" s="221">
        <f t="shared" si="11"/>
        <v>0</v>
      </c>
      <c r="Q49" s="229">
        <f t="shared" si="11"/>
        <v>0</v>
      </c>
      <c r="R49" s="229">
        <f t="shared" si="11"/>
        <v>0</v>
      </c>
      <c r="S49" s="229">
        <f t="shared" si="11"/>
        <v>0</v>
      </c>
    </row>
    <row r="50" spans="2:19" ht="12.75">
      <c r="B50" s="83"/>
      <c r="C50" s="103"/>
      <c r="D50" s="83" t="s">
        <v>21</v>
      </c>
      <c r="E50" s="175" t="s">
        <v>24</v>
      </c>
      <c r="F50" s="176"/>
      <c r="G50" s="176"/>
      <c r="H50" s="176"/>
      <c r="I50" s="176"/>
      <c r="J50" s="176"/>
      <c r="K50" s="176"/>
      <c r="L50" s="223"/>
      <c r="M50" s="224"/>
      <c r="N50" s="182"/>
      <c r="O50" s="182"/>
      <c r="P50" s="223"/>
      <c r="Q50" s="239"/>
      <c r="R50" s="239"/>
      <c r="S50" s="239"/>
    </row>
    <row r="51" spans="2:19" ht="12.75">
      <c r="B51" s="83"/>
      <c r="C51" s="103"/>
      <c r="D51" s="83" t="s">
        <v>76</v>
      </c>
      <c r="E51" s="175" t="s">
        <v>91</v>
      </c>
      <c r="F51" s="176"/>
      <c r="G51" s="176"/>
      <c r="H51" s="176"/>
      <c r="I51" s="176"/>
      <c r="J51" s="176"/>
      <c r="K51" s="166">
        <v>55000</v>
      </c>
      <c r="L51" s="223"/>
      <c r="M51" s="224"/>
      <c r="N51" s="182"/>
      <c r="O51" s="185">
        <v>30000</v>
      </c>
      <c r="P51" s="223"/>
      <c r="Q51" s="239"/>
      <c r="R51" s="239"/>
      <c r="S51" s="239"/>
    </row>
    <row r="52" spans="2:19" ht="12.75">
      <c r="B52" s="101"/>
      <c r="C52" s="24" t="s">
        <v>92</v>
      </c>
      <c r="D52" s="406" t="s">
        <v>274</v>
      </c>
      <c r="E52" s="407"/>
      <c r="F52" s="165">
        <f aca="true" t="shared" si="12" ref="F52:S52">SUM(F53:F53)</f>
        <v>0</v>
      </c>
      <c r="G52" s="165">
        <f t="shared" si="12"/>
        <v>13225</v>
      </c>
      <c r="H52" s="165">
        <f t="shared" si="12"/>
        <v>0</v>
      </c>
      <c r="I52" s="165">
        <f t="shared" si="12"/>
        <v>21611</v>
      </c>
      <c r="J52" s="165">
        <f t="shared" si="12"/>
        <v>0</v>
      </c>
      <c r="K52" s="165">
        <f t="shared" si="12"/>
        <v>60000</v>
      </c>
      <c r="L52" s="221">
        <f t="shared" si="12"/>
        <v>0</v>
      </c>
      <c r="M52" s="222">
        <f t="shared" si="12"/>
        <v>65000</v>
      </c>
      <c r="N52" s="184">
        <f t="shared" si="12"/>
        <v>0</v>
      </c>
      <c r="O52" s="184">
        <f t="shared" si="12"/>
        <v>50000</v>
      </c>
      <c r="P52" s="221">
        <f t="shared" si="12"/>
        <v>0</v>
      </c>
      <c r="Q52" s="229">
        <f t="shared" si="12"/>
        <v>5000</v>
      </c>
      <c r="R52" s="229">
        <f t="shared" si="12"/>
        <v>0</v>
      </c>
      <c r="S52" s="229">
        <f t="shared" si="12"/>
        <v>5000</v>
      </c>
    </row>
    <row r="53" spans="2:19" ht="12.75">
      <c r="B53" s="83"/>
      <c r="C53" s="103"/>
      <c r="D53" s="83" t="s">
        <v>76</v>
      </c>
      <c r="E53" s="175" t="s">
        <v>181</v>
      </c>
      <c r="F53" s="166"/>
      <c r="G53" s="166">
        <v>13225</v>
      </c>
      <c r="H53" s="166"/>
      <c r="I53" s="166">
        <v>21611</v>
      </c>
      <c r="J53" s="166"/>
      <c r="K53" s="166">
        <v>60000</v>
      </c>
      <c r="L53" s="223"/>
      <c r="M53" s="224">
        <v>65000</v>
      </c>
      <c r="N53" s="185"/>
      <c r="O53" s="185">
        <v>50000</v>
      </c>
      <c r="P53" s="223"/>
      <c r="Q53" s="239">
        <v>5000</v>
      </c>
      <c r="R53" s="239"/>
      <c r="S53" s="239">
        <v>5000</v>
      </c>
    </row>
    <row r="54" spans="2:19" ht="12.75">
      <c r="B54" s="101"/>
      <c r="C54" s="24" t="s">
        <v>92</v>
      </c>
      <c r="D54" s="406" t="s">
        <v>342</v>
      </c>
      <c r="E54" s="407"/>
      <c r="F54" s="165">
        <f aca="true" t="shared" si="13" ref="F54:M54">SUM(F55:F56)</f>
        <v>4260</v>
      </c>
      <c r="G54" s="165">
        <f t="shared" si="13"/>
        <v>0</v>
      </c>
      <c r="H54" s="165">
        <f t="shared" si="13"/>
        <v>2357</v>
      </c>
      <c r="I54" s="165">
        <f t="shared" si="13"/>
        <v>0</v>
      </c>
      <c r="J54" s="165">
        <f t="shared" si="13"/>
        <v>0</v>
      </c>
      <c r="K54" s="165">
        <f t="shared" si="13"/>
        <v>0</v>
      </c>
      <c r="L54" s="221">
        <f t="shared" si="13"/>
        <v>0</v>
      </c>
      <c r="M54" s="222">
        <f t="shared" si="13"/>
        <v>0</v>
      </c>
      <c r="N54" s="184">
        <f aca="true" t="shared" si="14" ref="N54:S54">SUM(N55:N56)</f>
        <v>0</v>
      </c>
      <c r="O54" s="184">
        <f t="shared" si="14"/>
        <v>0</v>
      </c>
      <c r="P54" s="221">
        <f t="shared" si="14"/>
        <v>0</v>
      </c>
      <c r="Q54" s="229">
        <f t="shared" si="14"/>
        <v>0</v>
      </c>
      <c r="R54" s="229">
        <f t="shared" si="14"/>
        <v>0</v>
      </c>
      <c r="S54" s="229">
        <f t="shared" si="14"/>
        <v>0</v>
      </c>
    </row>
    <row r="55" spans="2:19" ht="12.75">
      <c r="B55" s="83"/>
      <c r="C55" s="103"/>
      <c r="D55" s="83" t="s">
        <v>21</v>
      </c>
      <c r="E55" s="175" t="s">
        <v>24</v>
      </c>
      <c r="F55" s="166">
        <v>4260</v>
      </c>
      <c r="G55" s="166"/>
      <c r="H55" s="166">
        <v>2357</v>
      </c>
      <c r="I55" s="176"/>
      <c r="J55" s="166"/>
      <c r="K55" s="166"/>
      <c r="L55" s="223"/>
      <c r="M55" s="224"/>
      <c r="N55" s="185"/>
      <c r="O55" s="185"/>
      <c r="P55" s="223"/>
      <c r="Q55" s="239"/>
      <c r="R55" s="239"/>
      <c r="S55" s="239"/>
    </row>
    <row r="56" spans="2:19" ht="12.75">
      <c r="B56" s="83"/>
      <c r="C56" s="103"/>
      <c r="D56" s="83" t="s">
        <v>76</v>
      </c>
      <c r="E56" s="175" t="s">
        <v>91</v>
      </c>
      <c r="F56" s="176"/>
      <c r="G56" s="176"/>
      <c r="H56" s="176"/>
      <c r="I56" s="176"/>
      <c r="J56" s="176"/>
      <c r="K56" s="176"/>
      <c r="L56" s="223"/>
      <c r="M56" s="224"/>
      <c r="N56" s="182"/>
      <c r="O56" s="182">
        <v>0</v>
      </c>
      <c r="P56" s="223"/>
      <c r="Q56" s="239"/>
      <c r="R56" s="239"/>
      <c r="S56" s="239"/>
    </row>
    <row r="57" spans="2:19" ht="12.75">
      <c r="B57" s="101"/>
      <c r="C57" s="24" t="s">
        <v>92</v>
      </c>
      <c r="D57" s="406" t="s">
        <v>340</v>
      </c>
      <c r="E57" s="407"/>
      <c r="F57" s="96">
        <f aca="true" t="shared" si="15" ref="F57:S57">SUM(F58:F58)</f>
        <v>0</v>
      </c>
      <c r="G57" s="96">
        <f t="shared" si="15"/>
        <v>0</v>
      </c>
      <c r="H57" s="96">
        <f t="shared" si="15"/>
        <v>0</v>
      </c>
      <c r="I57" s="96">
        <f t="shared" si="15"/>
        <v>0</v>
      </c>
      <c r="J57" s="96">
        <f t="shared" si="15"/>
        <v>0</v>
      </c>
      <c r="K57" s="96">
        <f t="shared" si="15"/>
        <v>0</v>
      </c>
      <c r="L57" s="221">
        <f t="shared" si="15"/>
        <v>0</v>
      </c>
      <c r="M57" s="222">
        <f t="shared" si="15"/>
        <v>0</v>
      </c>
      <c r="N57" s="167">
        <f t="shared" si="15"/>
        <v>0</v>
      </c>
      <c r="O57" s="184">
        <f t="shared" si="15"/>
        <v>346000</v>
      </c>
      <c r="P57" s="221">
        <f t="shared" si="15"/>
        <v>0</v>
      </c>
      <c r="Q57" s="229">
        <f t="shared" si="15"/>
        <v>0</v>
      </c>
      <c r="R57" s="229">
        <f t="shared" si="15"/>
        <v>0</v>
      </c>
      <c r="S57" s="229">
        <f t="shared" si="15"/>
        <v>0</v>
      </c>
    </row>
    <row r="58" spans="2:19" ht="12.75">
      <c r="B58" s="83"/>
      <c r="C58" s="103"/>
      <c r="D58" s="83" t="s">
        <v>76</v>
      </c>
      <c r="E58" s="175" t="s">
        <v>91</v>
      </c>
      <c r="F58" s="176"/>
      <c r="G58" s="176"/>
      <c r="H58" s="176"/>
      <c r="I58" s="176"/>
      <c r="J58" s="176"/>
      <c r="K58" s="176"/>
      <c r="L58" s="223"/>
      <c r="M58" s="224"/>
      <c r="N58" s="182"/>
      <c r="O58" s="185">
        <v>346000</v>
      </c>
      <c r="P58" s="223"/>
      <c r="Q58" s="239"/>
      <c r="R58" s="239"/>
      <c r="S58" s="239"/>
    </row>
    <row r="59" spans="2:19" ht="12.75">
      <c r="B59" s="101"/>
      <c r="C59" s="24" t="s">
        <v>223</v>
      </c>
      <c r="D59" s="406" t="s">
        <v>173</v>
      </c>
      <c r="E59" s="407"/>
      <c r="F59" s="165">
        <f aca="true" t="shared" si="16" ref="F59:S59">SUM(F60:F60)</f>
        <v>8690</v>
      </c>
      <c r="G59" s="165">
        <f t="shared" si="16"/>
        <v>0</v>
      </c>
      <c r="H59" s="165">
        <f t="shared" si="16"/>
        <v>18295</v>
      </c>
      <c r="I59" s="165">
        <f t="shared" si="16"/>
        <v>0</v>
      </c>
      <c r="J59" s="165">
        <f t="shared" si="16"/>
        <v>50000</v>
      </c>
      <c r="K59" s="165">
        <f t="shared" si="16"/>
        <v>100000</v>
      </c>
      <c r="L59" s="366">
        <f t="shared" si="16"/>
        <v>7000</v>
      </c>
      <c r="M59" s="367">
        <f t="shared" si="16"/>
        <v>43000</v>
      </c>
      <c r="N59" s="167">
        <f t="shared" si="16"/>
        <v>0</v>
      </c>
      <c r="O59" s="167">
        <f t="shared" si="16"/>
        <v>626000</v>
      </c>
      <c r="P59" s="221">
        <f t="shared" si="16"/>
        <v>0</v>
      </c>
      <c r="Q59" s="229">
        <f t="shared" si="16"/>
        <v>0</v>
      </c>
      <c r="R59" s="229">
        <f t="shared" si="16"/>
        <v>0</v>
      </c>
      <c r="S59" s="229">
        <f t="shared" si="16"/>
        <v>0</v>
      </c>
    </row>
    <row r="60" spans="2:19" ht="12.75">
      <c r="B60" s="83"/>
      <c r="C60" s="103"/>
      <c r="D60" s="83" t="s">
        <v>21</v>
      </c>
      <c r="E60" s="175" t="s">
        <v>214</v>
      </c>
      <c r="F60" s="166">
        <v>8690</v>
      </c>
      <c r="G60" s="166"/>
      <c r="H60" s="166">
        <v>18295</v>
      </c>
      <c r="I60" s="166">
        <v>0</v>
      </c>
      <c r="J60" s="166">
        <v>50000</v>
      </c>
      <c r="K60" s="166">
        <v>100000</v>
      </c>
      <c r="L60" s="325">
        <v>7000</v>
      </c>
      <c r="M60" s="365">
        <v>43000</v>
      </c>
      <c r="N60" s="182"/>
      <c r="O60" s="182">
        <v>626000</v>
      </c>
      <c r="P60" s="223"/>
      <c r="Q60" s="239"/>
      <c r="R60" s="239"/>
      <c r="S60" s="239"/>
    </row>
    <row r="61" spans="2:19" ht="12.75">
      <c r="B61" s="101"/>
      <c r="C61" s="24" t="s">
        <v>92</v>
      </c>
      <c r="D61" s="406" t="s">
        <v>275</v>
      </c>
      <c r="E61" s="407"/>
      <c r="F61" s="165">
        <f aca="true" t="shared" si="17" ref="F61:S61">SUM(F62:F62)</f>
        <v>0</v>
      </c>
      <c r="G61" s="165">
        <f t="shared" si="17"/>
        <v>37440</v>
      </c>
      <c r="H61" s="165">
        <f t="shared" si="17"/>
        <v>4080</v>
      </c>
      <c r="I61" s="165">
        <f t="shared" si="17"/>
        <v>147747</v>
      </c>
      <c r="J61" s="165">
        <f t="shared" si="17"/>
        <v>0</v>
      </c>
      <c r="K61" s="165">
        <f t="shared" si="17"/>
        <v>210000</v>
      </c>
      <c r="L61" s="221">
        <f t="shared" si="17"/>
        <v>0</v>
      </c>
      <c r="M61" s="222">
        <f t="shared" si="17"/>
        <v>222136</v>
      </c>
      <c r="N61" s="184">
        <f t="shared" si="17"/>
        <v>0</v>
      </c>
      <c r="O61" s="184">
        <f t="shared" si="17"/>
        <v>0</v>
      </c>
      <c r="P61" s="221">
        <f t="shared" si="17"/>
        <v>0</v>
      </c>
      <c r="Q61" s="229">
        <f t="shared" si="17"/>
        <v>0</v>
      </c>
      <c r="R61" s="229">
        <f t="shared" si="17"/>
        <v>0</v>
      </c>
      <c r="S61" s="229">
        <f t="shared" si="17"/>
        <v>0</v>
      </c>
    </row>
    <row r="62" spans="2:19" ht="12.75">
      <c r="B62" s="83"/>
      <c r="C62" s="103"/>
      <c r="D62" s="83" t="s">
        <v>76</v>
      </c>
      <c r="E62" s="175" t="s">
        <v>91</v>
      </c>
      <c r="F62" s="166"/>
      <c r="G62" s="166">
        <v>37440</v>
      </c>
      <c r="H62" s="166">
        <v>4080</v>
      </c>
      <c r="I62" s="166">
        <v>147747</v>
      </c>
      <c r="J62" s="166"/>
      <c r="K62" s="166">
        <v>210000</v>
      </c>
      <c r="L62" s="223"/>
      <c r="M62" s="491">
        <v>222136</v>
      </c>
      <c r="N62" s="185"/>
      <c r="O62" s="185"/>
      <c r="P62" s="223"/>
      <c r="Q62" s="239"/>
      <c r="R62" s="239"/>
      <c r="S62" s="239"/>
    </row>
    <row r="63" spans="2:19" ht="12.75">
      <c r="B63" s="101"/>
      <c r="C63" s="24" t="s">
        <v>92</v>
      </c>
      <c r="D63" s="406" t="s">
        <v>276</v>
      </c>
      <c r="E63" s="407"/>
      <c r="F63" s="96">
        <f aca="true" t="shared" si="18" ref="F63:S63">SUM(F64:F64)</f>
        <v>0</v>
      </c>
      <c r="G63" s="96">
        <f t="shared" si="18"/>
        <v>0</v>
      </c>
      <c r="H63" s="96">
        <f t="shared" si="18"/>
        <v>0</v>
      </c>
      <c r="I63" s="96">
        <f t="shared" si="18"/>
        <v>0</v>
      </c>
      <c r="J63" s="96">
        <f t="shared" si="18"/>
        <v>0</v>
      </c>
      <c r="K63" s="96">
        <f t="shared" si="18"/>
        <v>73000</v>
      </c>
      <c r="L63" s="221">
        <f t="shared" si="18"/>
        <v>0</v>
      </c>
      <c r="M63" s="229">
        <f t="shared" si="18"/>
        <v>0</v>
      </c>
      <c r="N63" s="167">
        <f t="shared" si="18"/>
        <v>0</v>
      </c>
      <c r="O63" s="167">
        <f t="shared" si="18"/>
        <v>80000</v>
      </c>
      <c r="P63" s="221">
        <f t="shared" si="18"/>
        <v>0</v>
      </c>
      <c r="Q63" s="229">
        <f t="shared" si="18"/>
        <v>0</v>
      </c>
      <c r="R63" s="229">
        <f t="shared" si="18"/>
        <v>0</v>
      </c>
      <c r="S63" s="229">
        <f t="shared" si="18"/>
        <v>0</v>
      </c>
    </row>
    <row r="64" spans="2:19" ht="12.75">
      <c r="B64" s="83"/>
      <c r="C64" s="103"/>
      <c r="D64" s="83" t="s">
        <v>76</v>
      </c>
      <c r="E64" s="175" t="s">
        <v>91</v>
      </c>
      <c r="F64" s="176"/>
      <c r="G64" s="176"/>
      <c r="H64" s="176"/>
      <c r="I64" s="176"/>
      <c r="J64" s="176"/>
      <c r="K64" s="176">
        <v>73000</v>
      </c>
      <c r="L64" s="223"/>
      <c r="M64" s="224"/>
      <c r="N64" s="182"/>
      <c r="O64" s="182">
        <v>80000</v>
      </c>
      <c r="P64" s="223"/>
      <c r="Q64" s="239"/>
      <c r="R64" s="239"/>
      <c r="S64" s="239"/>
    </row>
    <row r="65" spans="2:19" ht="12.75">
      <c r="B65" s="101"/>
      <c r="C65" s="24" t="s">
        <v>92</v>
      </c>
      <c r="D65" s="406" t="s">
        <v>339</v>
      </c>
      <c r="E65" s="407"/>
      <c r="F65" s="165">
        <f>SUM(F66:F66)</f>
        <v>0</v>
      </c>
      <c r="G65" s="165">
        <f>SUM(G66:G66)</f>
        <v>0</v>
      </c>
      <c r="H65" s="165">
        <f>SUM(H66:H67)</f>
        <v>4561</v>
      </c>
      <c r="I65" s="165">
        <f aca="true" t="shared" si="19" ref="I65:S65">SUM(I66:I66)</f>
        <v>100812</v>
      </c>
      <c r="J65" s="165">
        <f t="shared" si="19"/>
        <v>0</v>
      </c>
      <c r="K65" s="165">
        <f t="shared" si="19"/>
        <v>0</v>
      </c>
      <c r="L65" s="221">
        <f t="shared" si="19"/>
        <v>0</v>
      </c>
      <c r="M65" s="229">
        <f t="shared" si="19"/>
        <v>0</v>
      </c>
      <c r="N65" s="184">
        <f t="shared" si="19"/>
        <v>0</v>
      </c>
      <c r="O65" s="184">
        <f t="shared" si="19"/>
        <v>393000</v>
      </c>
      <c r="P65" s="221">
        <f t="shared" si="19"/>
        <v>0</v>
      </c>
      <c r="Q65" s="229">
        <f t="shared" si="19"/>
        <v>0</v>
      </c>
      <c r="R65" s="229">
        <f t="shared" si="19"/>
        <v>0</v>
      </c>
      <c r="S65" s="229">
        <f t="shared" si="19"/>
        <v>0</v>
      </c>
    </row>
    <row r="66" spans="2:19" ht="12.75">
      <c r="B66" s="83"/>
      <c r="C66" s="103"/>
      <c r="D66" s="83" t="s">
        <v>76</v>
      </c>
      <c r="E66" s="175" t="s">
        <v>91</v>
      </c>
      <c r="F66" s="176"/>
      <c r="G66" s="176"/>
      <c r="H66" s="166"/>
      <c r="I66" s="166">
        <v>100812</v>
      </c>
      <c r="J66" s="166"/>
      <c r="K66" s="166"/>
      <c r="L66" s="223"/>
      <c r="M66" s="224"/>
      <c r="N66" s="185"/>
      <c r="O66" s="185">
        <v>393000</v>
      </c>
      <c r="P66" s="223"/>
      <c r="Q66" s="239"/>
      <c r="R66" s="239"/>
      <c r="S66" s="239"/>
    </row>
    <row r="67" spans="2:19" ht="12.75">
      <c r="B67" s="83"/>
      <c r="C67" s="103"/>
      <c r="D67" s="83" t="s">
        <v>21</v>
      </c>
      <c r="E67" s="175" t="s">
        <v>24</v>
      </c>
      <c r="F67" s="176"/>
      <c r="G67" s="176"/>
      <c r="H67" s="166">
        <v>4561</v>
      </c>
      <c r="I67" s="166"/>
      <c r="J67" s="176"/>
      <c r="K67" s="176"/>
      <c r="L67" s="223"/>
      <c r="M67" s="224"/>
      <c r="N67" s="182"/>
      <c r="O67" s="182"/>
      <c r="P67" s="223"/>
      <c r="Q67" s="239"/>
      <c r="R67" s="239"/>
      <c r="S67" s="239"/>
    </row>
    <row r="68" spans="2:19" ht="12.75">
      <c r="B68" s="142" t="s">
        <v>277</v>
      </c>
      <c r="C68" s="396" t="s">
        <v>95</v>
      </c>
      <c r="D68" s="397"/>
      <c r="E68" s="398"/>
      <c r="F68" s="141">
        <f aca="true" t="shared" si="20" ref="F68:M68">F69+F73+F75</f>
        <v>87544</v>
      </c>
      <c r="G68" s="141">
        <f t="shared" si="20"/>
        <v>0</v>
      </c>
      <c r="H68" s="141">
        <f t="shared" si="20"/>
        <v>75887</v>
      </c>
      <c r="I68" s="141">
        <f t="shared" si="20"/>
        <v>0</v>
      </c>
      <c r="J68" s="141">
        <f t="shared" si="20"/>
        <v>80600</v>
      </c>
      <c r="K68" s="141">
        <f t="shared" si="20"/>
        <v>0</v>
      </c>
      <c r="L68" s="225">
        <f t="shared" si="20"/>
        <v>80600</v>
      </c>
      <c r="M68" s="226">
        <f t="shared" si="20"/>
        <v>0</v>
      </c>
      <c r="N68" s="183">
        <f aca="true" t="shared" si="21" ref="N68:S68">N69+N73+N75</f>
        <v>91000</v>
      </c>
      <c r="O68" s="183">
        <f t="shared" si="21"/>
        <v>0</v>
      </c>
      <c r="P68" s="225">
        <f t="shared" si="21"/>
        <v>80600</v>
      </c>
      <c r="Q68" s="228">
        <f t="shared" si="21"/>
        <v>0</v>
      </c>
      <c r="R68" s="228">
        <f t="shared" si="21"/>
        <v>80600</v>
      </c>
      <c r="S68" s="228">
        <f t="shared" si="21"/>
        <v>0</v>
      </c>
    </row>
    <row r="69" spans="2:19" ht="12.75">
      <c r="B69" s="101"/>
      <c r="C69" s="12" t="s">
        <v>223</v>
      </c>
      <c r="D69" s="406" t="s">
        <v>96</v>
      </c>
      <c r="E69" s="407"/>
      <c r="F69" s="165">
        <f aca="true" t="shared" si="22" ref="F69:L69">F70+F71+F72</f>
        <v>69262</v>
      </c>
      <c r="G69" s="165">
        <f t="shared" si="22"/>
        <v>0</v>
      </c>
      <c r="H69" s="165">
        <f t="shared" si="22"/>
        <v>65122</v>
      </c>
      <c r="I69" s="165">
        <f t="shared" si="22"/>
        <v>0</v>
      </c>
      <c r="J69" s="165">
        <f t="shared" si="22"/>
        <v>65600</v>
      </c>
      <c r="K69" s="165">
        <f t="shared" si="22"/>
        <v>0</v>
      </c>
      <c r="L69" s="221">
        <f t="shared" si="22"/>
        <v>65600</v>
      </c>
      <c r="M69" s="222"/>
      <c r="N69" s="184">
        <f aca="true" t="shared" si="23" ref="N69:S69">N70+N71+N72</f>
        <v>69000</v>
      </c>
      <c r="O69" s="184">
        <f t="shared" si="23"/>
        <v>0</v>
      </c>
      <c r="P69" s="221">
        <f t="shared" si="23"/>
        <v>65600</v>
      </c>
      <c r="Q69" s="229">
        <f t="shared" si="23"/>
        <v>0</v>
      </c>
      <c r="R69" s="229">
        <f t="shared" si="23"/>
        <v>65600</v>
      </c>
      <c r="S69" s="229">
        <f t="shared" si="23"/>
        <v>0</v>
      </c>
    </row>
    <row r="70" spans="2:19" ht="12.75">
      <c r="B70" s="102"/>
      <c r="C70" s="177"/>
      <c r="D70" s="83" t="s">
        <v>97</v>
      </c>
      <c r="E70" s="175" t="s">
        <v>98</v>
      </c>
      <c r="F70" s="166">
        <v>47589</v>
      </c>
      <c r="G70" s="166"/>
      <c r="H70" s="166">
        <v>48717</v>
      </c>
      <c r="I70" s="176"/>
      <c r="J70" s="166">
        <v>46000</v>
      </c>
      <c r="K70" s="166"/>
      <c r="L70" s="325">
        <v>46000</v>
      </c>
      <c r="M70" s="224"/>
      <c r="N70" s="185">
        <v>48000</v>
      </c>
      <c r="O70" s="185"/>
      <c r="P70" s="325">
        <v>46000</v>
      </c>
      <c r="Q70" s="329"/>
      <c r="R70" s="329">
        <v>46000</v>
      </c>
      <c r="S70" s="239"/>
    </row>
    <row r="71" spans="2:19" ht="12.75">
      <c r="B71" s="102"/>
      <c r="C71" s="177"/>
      <c r="D71" s="83" t="s">
        <v>20</v>
      </c>
      <c r="E71" s="175" t="s">
        <v>99</v>
      </c>
      <c r="F71" s="166">
        <v>14087</v>
      </c>
      <c r="G71" s="166"/>
      <c r="H71" s="166">
        <v>14112</v>
      </c>
      <c r="I71" s="176"/>
      <c r="J71" s="166">
        <v>14600</v>
      </c>
      <c r="K71" s="166"/>
      <c r="L71" s="325">
        <v>14600</v>
      </c>
      <c r="M71" s="224"/>
      <c r="N71" s="185">
        <v>15000</v>
      </c>
      <c r="O71" s="185"/>
      <c r="P71" s="325">
        <v>14600</v>
      </c>
      <c r="Q71" s="329"/>
      <c r="R71" s="329">
        <v>14600</v>
      </c>
      <c r="S71" s="239"/>
    </row>
    <row r="72" spans="2:19" ht="12.75">
      <c r="B72" s="102"/>
      <c r="C72" s="177"/>
      <c r="D72" s="83" t="s">
        <v>21</v>
      </c>
      <c r="E72" s="175" t="s">
        <v>24</v>
      </c>
      <c r="F72" s="166">
        <v>7586</v>
      </c>
      <c r="G72" s="166"/>
      <c r="H72" s="166">
        <v>2293</v>
      </c>
      <c r="I72" s="176"/>
      <c r="J72" s="166">
        <v>5000</v>
      </c>
      <c r="K72" s="166"/>
      <c r="L72" s="325">
        <v>5000</v>
      </c>
      <c r="M72" s="224"/>
      <c r="N72" s="185">
        <v>6000</v>
      </c>
      <c r="O72" s="185"/>
      <c r="P72" s="325">
        <v>5000</v>
      </c>
      <c r="Q72" s="329"/>
      <c r="R72" s="329">
        <v>5000</v>
      </c>
      <c r="S72" s="239"/>
    </row>
    <row r="73" spans="2:19" ht="12.75">
      <c r="B73" s="101"/>
      <c r="C73" s="12" t="s">
        <v>223</v>
      </c>
      <c r="D73" s="406" t="s">
        <v>159</v>
      </c>
      <c r="E73" s="407"/>
      <c r="F73" s="328">
        <f aca="true" t="shared" si="24" ref="F73:S73">SUM(F74:F74)</f>
        <v>13664</v>
      </c>
      <c r="G73" s="328">
        <f t="shared" si="24"/>
        <v>0</v>
      </c>
      <c r="H73" s="328">
        <f t="shared" si="24"/>
        <v>7408</v>
      </c>
      <c r="I73" s="328">
        <f t="shared" si="24"/>
        <v>0</v>
      </c>
      <c r="J73" s="328">
        <v>15000</v>
      </c>
      <c r="K73" s="328">
        <f t="shared" si="24"/>
        <v>0</v>
      </c>
      <c r="L73" s="327">
        <f t="shared" si="24"/>
        <v>15000</v>
      </c>
      <c r="M73" s="222">
        <f t="shared" si="24"/>
        <v>0</v>
      </c>
      <c r="N73" s="167">
        <f t="shared" si="24"/>
        <v>16000</v>
      </c>
      <c r="O73" s="167">
        <f t="shared" si="24"/>
        <v>0</v>
      </c>
      <c r="P73" s="328">
        <f t="shared" si="24"/>
        <v>15000</v>
      </c>
      <c r="Q73" s="328">
        <f t="shared" si="24"/>
        <v>0</v>
      </c>
      <c r="R73" s="328">
        <f t="shared" si="24"/>
        <v>15000</v>
      </c>
      <c r="S73" s="96">
        <f t="shared" si="24"/>
        <v>0</v>
      </c>
    </row>
    <row r="74" spans="2:19" ht="12.75">
      <c r="B74" s="102"/>
      <c r="C74" s="177"/>
      <c r="D74" s="83" t="s">
        <v>21</v>
      </c>
      <c r="E74" s="175" t="s">
        <v>24</v>
      </c>
      <c r="F74" s="166">
        <v>13664</v>
      </c>
      <c r="G74" s="166"/>
      <c r="H74" s="166">
        <v>7408</v>
      </c>
      <c r="I74" s="166"/>
      <c r="J74" s="166">
        <v>15000</v>
      </c>
      <c r="K74" s="166"/>
      <c r="L74" s="325">
        <v>15000</v>
      </c>
      <c r="M74" s="224"/>
      <c r="N74" s="182">
        <v>16000</v>
      </c>
      <c r="O74" s="182"/>
      <c r="P74" s="316">
        <v>15000</v>
      </c>
      <c r="Q74" s="166"/>
      <c r="R74" s="166">
        <v>15000</v>
      </c>
      <c r="S74" s="176"/>
    </row>
    <row r="75" spans="2:19" ht="12.75">
      <c r="B75" s="101"/>
      <c r="C75" s="12" t="s">
        <v>100</v>
      </c>
      <c r="D75" s="406" t="s">
        <v>101</v>
      </c>
      <c r="E75" s="407"/>
      <c r="F75" s="328">
        <f aca="true" t="shared" si="25" ref="F75:M75">SUM(F76:F77)</f>
        <v>4618</v>
      </c>
      <c r="G75" s="328">
        <f t="shared" si="25"/>
        <v>0</v>
      </c>
      <c r="H75" s="328">
        <f t="shared" si="25"/>
        <v>3357</v>
      </c>
      <c r="I75" s="328">
        <f t="shared" si="25"/>
        <v>0</v>
      </c>
      <c r="J75" s="328">
        <f t="shared" si="25"/>
        <v>0</v>
      </c>
      <c r="K75" s="328">
        <f t="shared" si="25"/>
        <v>0</v>
      </c>
      <c r="L75" s="327">
        <f t="shared" si="25"/>
        <v>0</v>
      </c>
      <c r="M75" s="222">
        <f t="shared" si="25"/>
        <v>0</v>
      </c>
      <c r="N75" s="184">
        <f aca="true" t="shared" si="26" ref="N75:S75">SUM(N76:N77)</f>
        <v>6000</v>
      </c>
      <c r="O75" s="167">
        <f t="shared" si="26"/>
        <v>0</v>
      </c>
      <c r="P75" s="221">
        <f t="shared" si="26"/>
        <v>0</v>
      </c>
      <c r="Q75" s="229">
        <f t="shared" si="26"/>
        <v>0</v>
      </c>
      <c r="R75" s="229">
        <f t="shared" si="26"/>
        <v>0</v>
      </c>
      <c r="S75" s="229">
        <f t="shared" si="26"/>
        <v>0</v>
      </c>
    </row>
    <row r="76" spans="2:19" ht="12.75">
      <c r="B76" s="102"/>
      <c r="C76" s="177"/>
      <c r="D76" s="83" t="s">
        <v>19</v>
      </c>
      <c r="E76" s="175" t="s">
        <v>102</v>
      </c>
      <c r="F76" s="166">
        <v>540</v>
      </c>
      <c r="G76" s="176"/>
      <c r="H76" s="166"/>
      <c r="I76" s="176"/>
      <c r="J76" s="166"/>
      <c r="K76" s="176"/>
      <c r="L76" s="223"/>
      <c r="M76" s="224"/>
      <c r="N76" s="185"/>
      <c r="O76" s="182"/>
      <c r="P76" s="223"/>
      <c r="Q76" s="239"/>
      <c r="R76" s="239"/>
      <c r="S76" s="239"/>
    </row>
    <row r="77" spans="2:19" ht="12.75">
      <c r="B77" s="102"/>
      <c r="C77" s="177"/>
      <c r="D77" s="83" t="s">
        <v>21</v>
      </c>
      <c r="E77" s="175" t="s">
        <v>24</v>
      </c>
      <c r="F77" s="166">
        <v>4078</v>
      </c>
      <c r="G77" s="176"/>
      <c r="H77" s="166">
        <v>3357</v>
      </c>
      <c r="I77" s="176"/>
      <c r="J77" s="166"/>
      <c r="K77" s="176"/>
      <c r="L77" s="223"/>
      <c r="M77" s="224"/>
      <c r="N77" s="185">
        <v>6000</v>
      </c>
      <c r="O77" s="182"/>
      <c r="P77" s="223"/>
      <c r="Q77" s="239"/>
      <c r="R77" s="239"/>
      <c r="S77" s="239"/>
    </row>
    <row r="78" spans="2:19" ht="12.75">
      <c r="B78" s="142" t="s">
        <v>278</v>
      </c>
      <c r="C78" s="396" t="s">
        <v>103</v>
      </c>
      <c r="D78" s="397"/>
      <c r="E78" s="398"/>
      <c r="F78" s="141">
        <f aca="true" t="shared" si="27" ref="F78:K78">F80</f>
        <v>13460</v>
      </c>
      <c r="G78" s="141">
        <f t="shared" si="27"/>
        <v>0</v>
      </c>
      <c r="H78" s="141">
        <f t="shared" si="27"/>
        <v>28639</v>
      </c>
      <c r="I78" s="141">
        <f t="shared" si="27"/>
        <v>5000</v>
      </c>
      <c r="J78" s="141">
        <f t="shared" si="27"/>
        <v>12000</v>
      </c>
      <c r="K78" s="141">
        <f t="shared" si="27"/>
        <v>0</v>
      </c>
      <c r="L78" s="225">
        <f>L80+L79</f>
        <v>99000</v>
      </c>
      <c r="M78" s="225">
        <f>M80+M79</f>
        <v>0</v>
      </c>
      <c r="N78" s="369">
        <f>N80+N79</f>
        <v>42000</v>
      </c>
      <c r="O78" s="369">
        <f>O80+O79</f>
        <v>5000</v>
      </c>
      <c r="P78" s="225">
        <f>P80</f>
        <v>8000</v>
      </c>
      <c r="Q78" s="228">
        <f>Q80</f>
        <v>0</v>
      </c>
      <c r="R78" s="228">
        <f>R80</f>
        <v>8000</v>
      </c>
      <c r="S78" s="228">
        <f>S80</f>
        <v>0</v>
      </c>
    </row>
    <row r="79" spans="2:19" s="59" customFormat="1" ht="12.75">
      <c r="B79" s="319"/>
      <c r="C79" s="324" t="s">
        <v>331</v>
      </c>
      <c r="D79" s="322" t="s">
        <v>332</v>
      </c>
      <c r="E79" s="323"/>
      <c r="F79" s="317"/>
      <c r="G79" s="317"/>
      <c r="H79" s="317"/>
      <c r="I79" s="317"/>
      <c r="J79" s="317"/>
      <c r="K79" s="317"/>
      <c r="L79" s="326">
        <v>90000</v>
      </c>
      <c r="M79" s="320"/>
      <c r="N79" s="368">
        <v>30000</v>
      </c>
      <c r="O79" s="183"/>
      <c r="P79" s="320"/>
      <c r="Q79" s="321"/>
      <c r="R79" s="321"/>
      <c r="S79" s="321"/>
    </row>
    <row r="80" spans="2:19" ht="12.75">
      <c r="B80" s="101"/>
      <c r="C80" s="12" t="s">
        <v>3</v>
      </c>
      <c r="D80" s="406" t="s">
        <v>104</v>
      </c>
      <c r="E80" s="407"/>
      <c r="F80" s="96">
        <f>F81</f>
        <v>13460</v>
      </c>
      <c r="G80" s="96">
        <f>G81</f>
        <v>0</v>
      </c>
      <c r="H80" s="96">
        <f aca="true" t="shared" si="28" ref="H80:O80">H81+H82</f>
        <v>28639</v>
      </c>
      <c r="I80" s="96">
        <f t="shared" si="28"/>
        <v>5000</v>
      </c>
      <c r="J80" s="96">
        <f>J81+J82</f>
        <v>12000</v>
      </c>
      <c r="K80" s="96">
        <f>K81+K82</f>
        <v>0</v>
      </c>
      <c r="L80" s="221">
        <f t="shared" si="28"/>
        <v>9000</v>
      </c>
      <c r="M80" s="221">
        <f t="shared" si="28"/>
        <v>0</v>
      </c>
      <c r="N80" s="167">
        <f t="shared" si="28"/>
        <v>12000</v>
      </c>
      <c r="O80" s="167">
        <f t="shared" si="28"/>
        <v>5000</v>
      </c>
      <c r="P80" s="221">
        <f>P81</f>
        <v>8000</v>
      </c>
      <c r="Q80" s="229">
        <f>Q81</f>
        <v>0</v>
      </c>
      <c r="R80" s="229">
        <f>R81</f>
        <v>8000</v>
      </c>
      <c r="S80" s="229"/>
    </row>
    <row r="81" spans="2:19" ht="12.75">
      <c r="B81" s="102"/>
      <c r="C81" s="177"/>
      <c r="D81" s="83" t="s">
        <v>21</v>
      </c>
      <c r="E81" s="175" t="s">
        <v>286</v>
      </c>
      <c r="F81" s="166">
        <v>13460</v>
      </c>
      <c r="G81" s="166"/>
      <c r="H81" s="166">
        <v>28639</v>
      </c>
      <c r="I81" s="166"/>
      <c r="J81" s="166">
        <v>12000</v>
      </c>
      <c r="K81" s="176"/>
      <c r="L81" s="325">
        <v>9000</v>
      </c>
      <c r="M81" s="224"/>
      <c r="N81" s="185">
        <v>12000</v>
      </c>
      <c r="O81" s="182"/>
      <c r="P81" s="223">
        <v>8000</v>
      </c>
      <c r="Q81" s="239"/>
      <c r="R81" s="239">
        <v>8000</v>
      </c>
      <c r="S81" s="239"/>
    </row>
    <row r="82" spans="2:19" ht="12.75">
      <c r="B82" s="102"/>
      <c r="C82" s="177"/>
      <c r="D82" s="83" t="s">
        <v>76</v>
      </c>
      <c r="E82" s="175" t="s">
        <v>279</v>
      </c>
      <c r="F82" s="166"/>
      <c r="G82" s="166"/>
      <c r="H82" s="166"/>
      <c r="I82" s="166">
        <v>5000</v>
      </c>
      <c r="J82" s="166"/>
      <c r="K82" s="176"/>
      <c r="L82" s="223"/>
      <c r="M82" s="224"/>
      <c r="N82" s="182"/>
      <c r="O82" s="185">
        <v>5000</v>
      </c>
      <c r="P82" s="223"/>
      <c r="Q82" s="239"/>
      <c r="R82" s="239"/>
      <c r="S82" s="239"/>
    </row>
    <row r="83" spans="2:19" ht="12.75">
      <c r="B83" s="101"/>
      <c r="C83" s="12" t="s">
        <v>3</v>
      </c>
      <c r="D83" s="406" t="s">
        <v>162</v>
      </c>
      <c r="E83" s="407"/>
      <c r="F83" s="96"/>
      <c r="G83" s="96"/>
      <c r="H83" s="96"/>
      <c r="I83" s="96"/>
      <c r="J83" s="96"/>
      <c r="K83" s="96"/>
      <c r="L83" s="221">
        <f>SUM(L84:L84)</f>
        <v>0</v>
      </c>
      <c r="M83" s="222">
        <f>SUM(M84:M84)</f>
        <v>0</v>
      </c>
      <c r="N83" s="167"/>
      <c r="O83" s="167"/>
      <c r="P83" s="221"/>
      <c r="Q83" s="229"/>
      <c r="R83" s="229"/>
      <c r="S83" s="229"/>
    </row>
    <row r="84" spans="2:19" ht="12.75">
      <c r="B84" s="102"/>
      <c r="C84" s="177"/>
      <c r="D84" s="83" t="s">
        <v>76</v>
      </c>
      <c r="E84" s="175" t="s">
        <v>279</v>
      </c>
      <c r="F84" s="176"/>
      <c r="G84" s="176"/>
      <c r="H84" s="176"/>
      <c r="I84" s="176"/>
      <c r="J84" s="176"/>
      <c r="K84" s="176"/>
      <c r="L84" s="223"/>
      <c r="M84" s="224"/>
      <c r="N84" s="182"/>
      <c r="O84" s="182"/>
      <c r="P84" s="223"/>
      <c r="Q84" s="239"/>
      <c r="R84" s="239"/>
      <c r="S84" s="239"/>
    </row>
    <row r="85" spans="2:19" ht="12.75">
      <c r="B85" s="142" t="s">
        <v>280</v>
      </c>
      <c r="C85" s="396" t="s">
        <v>176</v>
      </c>
      <c r="D85" s="397"/>
      <c r="E85" s="398"/>
      <c r="F85" s="141">
        <f>F86</f>
        <v>2208</v>
      </c>
      <c r="G85" s="141"/>
      <c r="H85" s="141">
        <f>H86</f>
        <v>1097</v>
      </c>
      <c r="I85" s="141"/>
      <c r="J85" s="141">
        <f aca="true" t="shared" si="29" ref="J85:N86">J86</f>
        <v>5000</v>
      </c>
      <c r="K85" s="141"/>
      <c r="L85" s="225">
        <f t="shared" si="29"/>
        <v>1500</v>
      </c>
      <c r="M85" s="226">
        <f t="shared" si="29"/>
        <v>0</v>
      </c>
      <c r="N85" s="183">
        <f t="shared" si="29"/>
        <v>5000</v>
      </c>
      <c r="O85" s="183"/>
      <c r="P85" s="225">
        <f aca="true" t="shared" si="30" ref="P85:S86">P86</f>
        <v>10000</v>
      </c>
      <c r="Q85" s="228">
        <f t="shared" si="30"/>
        <v>0</v>
      </c>
      <c r="R85" s="228">
        <f t="shared" si="30"/>
        <v>500</v>
      </c>
      <c r="S85" s="228">
        <f t="shared" si="30"/>
        <v>0</v>
      </c>
    </row>
    <row r="86" spans="2:19" ht="12.75">
      <c r="B86" s="101"/>
      <c r="C86" s="12" t="s">
        <v>105</v>
      </c>
      <c r="D86" s="406" t="s">
        <v>106</v>
      </c>
      <c r="E86" s="407"/>
      <c r="F86" s="165">
        <f>F87</f>
        <v>2208</v>
      </c>
      <c r="G86" s="165"/>
      <c r="H86" s="165">
        <f>H87</f>
        <v>1097</v>
      </c>
      <c r="I86" s="165"/>
      <c r="J86" s="165">
        <f t="shared" si="29"/>
        <v>5000</v>
      </c>
      <c r="K86" s="165"/>
      <c r="L86" s="221">
        <f t="shared" si="29"/>
        <v>1500</v>
      </c>
      <c r="M86" s="229">
        <f t="shared" si="29"/>
        <v>0</v>
      </c>
      <c r="N86" s="184">
        <f t="shared" si="29"/>
        <v>5000</v>
      </c>
      <c r="O86" s="184"/>
      <c r="P86" s="221">
        <f t="shared" si="30"/>
        <v>10000</v>
      </c>
      <c r="Q86" s="229">
        <f t="shared" si="30"/>
        <v>0</v>
      </c>
      <c r="R86" s="229">
        <f t="shared" si="30"/>
        <v>500</v>
      </c>
      <c r="S86" s="229">
        <f t="shared" si="30"/>
        <v>0</v>
      </c>
    </row>
    <row r="87" spans="2:19" ht="12.75">
      <c r="B87" s="102"/>
      <c r="C87" s="177"/>
      <c r="D87" s="83" t="s">
        <v>21</v>
      </c>
      <c r="E87" s="175" t="s">
        <v>24</v>
      </c>
      <c r="F87" s="166">
        <v>2208</v>
      </c>
      <c r="G87" s="166"/>
      <c r="H87" s="166">
        <v>1097</v>
      </c>
      <c r="I87" s="176"/>
      <c r="J87" s="166">
        <v>5000</v>
      </c>
      <c r="K87" s="166"/>
      <c r="L87" s="223">
        <v>1500</v>
      </c>
      <c r="M87" s="224"/>
      <c r="N87" s="185">
        <v>5000</v>
      </c>
      <c r="O87" s="185"/>
      <c r="P87" s="223">
        <v>10000</v>
      </c>
      <c r="Q87" s="239"/>
      <c r="R87" s="239">
        <v>500</v>
      </c>
      <c r="S87" s="239"/>
    </row>
    <row r="88" spans="2:19" ht="12.75">
      <c r="B88" s="142" t="s">
        <v>281</v>
      </c>
      <c r="C88" s="396" t="s">
        <v>172</v>
      </c>
      <c r="D88" s="397"/>
      <c r="E88" s="398"/>
      <c r="F88" s="141">
        <f>SUM(F89:F89)</f>
        <v>1948</v>
      </c>
      <c r="G88" s="141"/>
      <c r="H88" s="141">
        <f>SUM(H89:H89)</f>
        <v>3515</v>
      </c>
      <c r="I88" s="141"/>
      <c r="J88" s="141">
        <f aca="true" t="shared" si="31" ref="J88:N89">SUM(J89:J89)</f>
        <v>10000</v>
      </c>
      <c r="K88" s="141"/>
      <c r="L88" s="225">
        <f t="shared" si="31"/>
        <v>4000</v>
      </c>
      <c r="M88" s="226">
        <f t="shared" si="31"/>
        <v>0</v>
      </c>
      <c r="N88" s="183">
        <f t="shared" si="31"/>
        <v>10000</v>
      </c>
      <c r="O88" s="183"/>
      <c r="P88" s="225">
        <f aca="true" t="shared" si="32" ref="P88:S89">SUM(P89:P89)</f>
        <v>3000</v>
      </c>
      <c r="Q88" s="228">
        <f t="shared" si="32"/>
        <v>0</v>
      </c>
      <c r="R88" s="228">
        <f t="shared" si="32"/>
        <v>3000</v>
      </c>
      <c r="S88" s="228">
        <f t="shared" si="32"/>
        <v>0</v>
      </c>
    </row>
    <row r="89" spans="2:19" ht="12.75">
      <c r="B89" s="101"/>
      <c r="C89" s="12" t="s">
        <v>223</v>
      </c>
      <c r="D89" s="406" t="s">
        <v>163</v>
      </c>
      <c r="E89" s="407"/>
      <c r="F89" s="96">
        <f>SUM(F90:F90)</f>
        <v>1948</v>
      </c>
      <c r="G89" s="96"/>
      <c r="H89" s="96">
        <f>SUM(H90:H90)</f>
        <v>3515</v>
      </c>
      <c r="I89" s="96"/>
      <c r="J89" s="96">
        <f t="shared" si="31"/>
        <v>10000</v>
      </c>
      <c r="K89" s="96"/>
      <c r="L89" s="221">
        <f t="shared" si="31"/>
        <v>4000</v>
      </c>
      <c r="M89" s="222">
        <f t="shared" si="31"/>
        <v>0</v>
      </c>
      <c r="N89" s="167">
        <f t="shared" si="31"/>
        <v>10000</v>
      </c>
      <c r="O89" s="167"/>
      <c r="P89" s="221">
        <f t="shared" si="32"/>
        <v>3000</v>
      </c>
      <c r="Q89" s="229">
        <f t="shared" si="32"/>
        <v>0</v>
      </c>
      <c r="R89" s="229">
        <f t="shared" si="32"/>
        <v>3000</v>
      </c>
      <c r="S89" s="229">
        <f t="shared" si="32"/>
        <v>0</v>
      </c>
    </row>
    <row r="90" spans="2:19" ht="12.75">
      <c r="B90" s="102"/>
      <c r="C90" s="177"/>
      <c r="D90" s="83" t="s">
        <v>21</v>
      </c>
      <c r="E90" s="175" t="s">
        <v>24</v>
      </c>
      <c r="F90" s="166">
        <v>1948</v>
      </c>
      <c r="G90" s="166"/>
      <c r="H90" s="166">
        <v>3515</v>
      </c>
      <c r="I90" s="166"/>
      <c r="J90" s="166">
        <v>10000</v>
      </c>
      <c r="K90" s="166"/>
      <c r="L90" s="325">
        <v>4000</v>
      </c>
      <c r="M90" s="224"/>
      <c r="N90" s="182">
        <v>10000</v>
      </c>
      <c r="O90" s="182"/>
      <c r="P90" s="223">
        <v>3000</v>
      </c>
      <c r="Q90" s="239"/>
      <c r="R90" s="239">
        <v>3000</v>
      </c>
      <c r="S90" s="239"/>
    </row>
    <row r="91" spans="2:19" ht="12.75">
      <c r="B91" s="142" t="s">
        <v>282</v>
      </c>
      <c r="C91" s="396" t="s">
        <v>142</v>
      </c>
      <c r="D91" s="397"/>
      <c r="E91" s="398"/>
      <c r="F91" s="141">
        <f>SUM(F92:F92)</f>
        <v>14341</v>
      </c>
      <c r="G91" s="141"/>
      <c r="H91" s="141">
        <f>SUM(H92:H92)</f>
        <v>21444</v>
      </c>
      <c r="I91" s="141"/>
      <c r="J91" s="141">
        <f aca="true" t="shared" si="33" ref="J91:N92">SUM(J92:J92)</f>
        <v>18000</v>
      </c>
      <c r="K91" s="141"/>
      <c r="L91" s="225">
        <f t="shared" si="33"/>
        <v>14000</v>
      </c>
      <c r="M91" s="226">
        <f t="shared" si="33"/>
        <v>0</v>
      </c>
      <c r="N91" s="183">
        <f t="shared" si="33"/>
        <v>15000</v>
      </c>
      <c r="O91" s="183"/>
      <c r="P91" s="225">
        <f aca="true" t="shared" si="34" ref="P91:S92">SUM(P92:P92)</f>
        <v>20000</v>
      </c>
      <c r="Q91" s="228">
        <f t="shared" si="34"/>
        <v>0</v>
      </c>
      <c r="R91" s="228">
        <f t="shared" si="34"/>
        <v>20000</v>
      </c>
      <c r="S91" s="228">
        <f t="shared" si="34"/>
        <v>0</v>
      </c>
    </row>
    <row r="92" spans="2:19" ht="12.75">
      <c r="B92" s="101"/>
      <c r="C92" s="12" t="s">
        <v>8</v>
      </c>
      <c r="D92" s="406" t="s">
        <v>164</v>
      </c>
      <c r="E92" s="407"/>
      <c r="F92" s="96">
        <f>SUM(F93:F93)</f>
        <v>14341</v>
      </c>
      <c r="G92" s="96"/>
      <c r="H92" s="96">
        <f>SUM(H93:H93)</f>
        <v>21444</v>
      </c>
      <c r="I92" s="96"/>
      <c r="J92" s="96">
        <f t="shared" si="33"/>
        <v>18000</v>
      </c>
      <c r="K92" s="96"/>
      <c r="L92" s="221">
        <f t="shared" si="33"/>
        <v>14000</v>
      </c>
      <c r="M92" s="222">
        <f t="shared" si="33"/>
        <v>0</v>
      </c>
      <c r="N92" s="167">
        <f t="shared" si="33"/>
        <v>15000</v>
      </c>
      <c r="O92" s="167"/>
      <c r="P92" s="221">
        <f t="shared" si="34"/>
        <v>20000</v>
      </c>
      <c r="Q92" s="229">
        <f t="shared" si="34"/>
        <v>0</v>
      </c>
      <c r="R92" s="229">
        <f t="shared" si="34"/>
        <v>20000</v>
      </c>
      <c r="S92" s="229">
        <f t="shared" si="34"/>
        <v>0</v>
      </c>
    </row>
    <row r="93" spans="2:19" ht="12.75">
      <c r="B93" s="83"/>
      <c r="C93" s="177"/>
      <c r="D93" s="83" t="s">
        <v>21</v>
      </c>
      <c r="E93" s="175" t="s">
        <v>24</v>
      </c>
      <c r="F93" s="166">
        <v>14341</v>
      </c>
      <c r="G93" s="166"/>
      <c r="H93" s="166">
        <v>21444</v>
      </c>
      <c r="I93" s="166"/>
      <c r="J93" s="166">
        <v>18000</v>
      </c>
      <c r="K93" s="166"/>
      <c r="L93" s="325">
        <v>14000</v>
      </c>
      <c r="M93" s="365"/>
      <c r="N93" s="185">
        <v>15000</v>
      </c>
      <c r="O93" s="185"/>
      <c r="P93" s="325">
        <v>20000</v>
      </c>
      <c r="Q93" s="329"/>
      <c r="R93" s="329">
        <v>20000</v>
      </c>
      <c r="S93" s="329"/>
    </row>
    <row r="94" spans="2:19" ht="12.75">
      <c r="B94" s="142" t="s">
        <v>283</v>
      </c>
      <c r="C94" s="396" t="s">
        <v>143</v>
      </c>
      <c r="D94" s="397"/>
      <c r="E94" s="398"/>
      <c r="F94" s="141">
        <f>SUM(F95+F97)</f>
        <v>5580.5</v>
      </c>
      <c r="G94" s="141"/>
      <c r="H94" s="141">
        <f>SUM(H95+H97)</f>
        <v>6938</v>
      </c>
      <c r="I94" s="141"/>
      <c r="J94" s="141">
        <f>SUM(J95+J97)</f>
        <v>10400</v>
      </c>
      <c r="K94" s="141"/>
      <c r="L94" s="225">
        <f>SUM(L95+L97)</f>
        <v>9780</v>
      </c>
      <c r="M94" s="226">
        <f>SUM(M95+M97)</f>
        <v>0</v>
      </c>
      <c r="N94" s="183">
        <f>SUM(N95+N97)</f>
        <v>10170</v>
      </c>
      <c r="O94" s="183"/>
      <c r="P94" s="225">
        <f>SUM(P95+P97)</f>
        <v>8020</v>
      </c>
      <c r="Q94" s="228">
        <f>SUM(Q95+Q97)</f>
        <v>0</v>
      </c>
      <c r="R94" s="228">
        <f>SUM(R95+R97)</f>
        <v>8020</v>
      </c>
      <c r="S94" s="228">
        <f>SUM(S95+S97)</f>
        <v>0</v>
      </c>
    </row>
    <row r="95" spans="2:19" ht="12.75">
      <c r="B95" s="101"/>
      <c r="C95" s="12" t="s">
        <v>107</v>
      </c>
      <c r="D95" s="406" t="s">
        <v>108</v>
      </c>
      <c r="E95" s="407"/>
      <c r="F95" s="96">
        <f>SUM(F96:F96)</f>
        <v>1920</v>
      </c>
      <c r="G95" s="96"/>
      <c r="H95" s="96"/>
      <c r="I95" s="96"/>
      <c r="J95" s="96">
        <f>SUM(J96:J96)</f>
        <v>2000</v>
      </c>
      <c r="K95" s="96"/>
      <c r="L95" s="221">
        <f>SUM(L96:L96)</f>
        <v>1500</v>
      </c>
      <c r="M95" s="222">
        <f>SUM(M96:M96)</f>
        <v>0</v>
      </c>
      <c r="N95" s="167">
        <f>SUM(N96:N96)</f>
        <v>1500</v>
      </c>
      <c r="O95" s="167"/>
      <c r="P95" s="221">
        <f>SUM(P96:P96)</f>
        <v>1500</v>
      </c>
      <c r="Q95" s="229">
        <f>SUM(Q96:Q96)</f>
        <v>0</v>
      </c>
      <c r="R95" s="229">
        <f>SUM(R96:R96)</f>
        <v>1500</v>
      </c>
      <c r="S95" s="229">
        <f>SUM(S96:S96)</f>
        <v>0</v>
      </c>
    </row>
    <row r="96" spans="2:19" ht="12.75">
      <c r="B96" s="83"/>
      <c r="C96" s="177"/>
      <c r="D96" s="83" t="s">
        <v>21</v>
      </c>
      <c r="E96" s="175" t="s">
        <v>24</v>
      </c>
      <c r="F96" s="166">
        <v>1920</v>
      </c>
      <c r="G96" s="166"/>
      <c r="H96" s="166"/>
      <c r="I96" s="166"/>
      <c r="J96" s="166">
        <v>2000</v>
      </c>
      <c r="K96" s="166"/>
      <c r="L96" s="223">
        <v>1500</v>
      </c>
      <c r="M96" s="224"/>
      <c r="N96" s="185">
        <v>1500</v>
      </c>
      <c r="O96" s="185"/>
      <c r="P96" s="223">
        <v>1500</v>
      </c>
      <c r="Q96" s="239"/>
      <c r="R96" s="239">
        <v>1500</v>
      </c>
      <c r="S96" s="239"/>
    </row>
    <row r="97" spans="2:19" ht="12.75">
      <c r="B97" s="101"/>
      <c r="C97" s="12" t="s">
        <v>223</v>
      </c>
      <c r="D97" s="406" t="s">
        <v>165</v>
      </c>
      <c r="E97" s="407"/>
      <c r="F97" s="165">
        <f>SUM(F98:F100)</f>
        <v>3660.5</v>
      </c>
      <c r="G97" s="165"/>
      <c r="H97" s="165">
        <f>SUM(H98:H100)</f>
        <v>6938</v>
      </c>
      <c r="I97" s="165"/>
      <c r="J97" s="165">
        <f>SUM(J98:J100)</f>
        <v>8400</v>
      </c>
      <c r="K97" s="165"/>
      <c r="L97" s="366">
        <f>SUM(L98:L100)</f>
        <v>8280</v>
      </c>
      <c r="M97" s="222">
        <f>SUM(M98:M100)</f>
        <v>0</v>
      </c>
      <c r="N97" s="184">
        <f>SUM(N98:N100)</f>
        <v>8670</v>
      </c>
      <c r="O97" s="184"/>
      <c r="P97" s="240">
        <f>SUM(P98:P100)</f>
        <v>6520</v>
      </c>
      <c r="Q97" s="240">
        <f>SUM(Q98:Q100)</f>
        <v>0</v>
      </c>
      <c r="R97" s="240">
        <f>SUM(R98:R100)</f>
        <v>6520</v>
      </c>
      <c r="S97" s="229">
        <f>SUM(S98:S100)</f>
        <v>0</v>
      </c>
    </row>
    <row r="98" spans="2:19" ht="12.75">
      <c r="B98" s="83"/>
      <c r="C98" s="177"/>
      <c r="D98" s="83" t="s">
        <v>19</v>
      </c>
      <c r="E98" s="175" t="s">
        <v>98</v>
      </c>
      <c r="F98" s="166">
        <v>2627.5</v>
      </c>
      <c r="G98" s="166"/>
      <c r="H98" s="166">
        <v>5159</v>
      </c>
      <c r="I98" s="176"/>
      <c r="J98" s="166">
        <v>6000</v>
      </c>
      <c r="K98" s="166"/>
      <c r="L98" s="325">
        <v>6000</v>
      </c>
      <c r="M98" s="224"/>
      <c r="N98" s="185">
        <v>6200</v>
      </c>
      <c r="O98" s="185"/>
      <c r="P98" s="223">
        <v>4600</v>
      </c>
      <c r="Q98" s="239"/>
      <c r="R98" s="239">
        <v>4600</v>
      </c>
      <c r="S98" s="239"/>
    </row>
    <row r="99" spans="2:19" ht="12.75">
      <c r="B99" s="83"/>
      <c r="C99" s="177"/>
      <c r="D99" s="83" t="s">
        <v>20</v>
      </c>
      <c r="E99" s="175" t="s">
        <v>99</v>
      </c>
      <c r="F99" s="166">
        <v>918</v>
      </c>
      <c r="G99" s="166"/>
      <c r="H99" s="166">
        <v>1779</v>
      </c>
      <c r="I99" s="176"/>
      <c r="J99" s="166">
        <v>2100</v>
      </c>
      <c r="K99" s="166"/>
      <c r="L99" s="325">
        <v>1980</v>
      </c>
      <c r="M99" s="224"/>
      <c r="N99" s="185">
        <v>2170</v>
      </c>
      <c r="O99" s="185"/>
      <c r="P99" s="223">
        <v>1620</v>
      </c>
      <c r="Q99" s="239"/>
      <c r="R99" s="239">
        <v>1620</v>
      </c>
      <c r="S99" s="239"/>
    </row>
    <row r="100" spans="2:19" ht="12.75">
      <c r="B100" s="83"/>
      <c r="C100" s="177"/>
      <c r="D100" s="83" t="s">
        <v>21</v>
      </c>
      <c r="E100" s="175" t="s">
        <v>24</v>
      </c>
      <c r="F100" s="166">
        <v>115</v>
      </c>
      <c r="G100" s="166"/>
      <c r="H100" s="166"/>
      <c r="I100" s="176"/>
      <c r="J100" s="166">
        <v>300</v>
      </c>
      <c r="K100" s="166"/>
      <c r="L100" s="325">
        <v>300</v>
      </c>
      <c r="M100" s="224"/>
      <c r="N100" s="185">
        <v>300</v>
      </c>
      <c r="O100" s="185"/>
      <c r="P100" s="223">
        <v>300</v>
      </c>
      <c r="Q100" s="239"/>
      <c r="R100" s="239">
        <v>300</v>
      </c>
      <c r="S100" s="239"/>
    </row>
    <row r="101" spans="2:19" ht="12.75">
      <c r="B101" s="142" t="s">
        <v>284</v>
      </c>
      <c r="C101" s="396" t="s">
        <v>144</v>
      </c>
      <c r="D101" s="397"/>
      <c r="E101" s="398"/>
      <c r="F101" s="141">
        <f aca="true" t="shared" si="35" ref="F101:O101">SUM(F102+F104+F106+F108+F110+F112)</f>
        <v>4518</v>
      </c>
      <c r="G101" s="141">
        <f t="shared" si="35"/>
        <v>46407</v>
      </c>
      <c r="H101" s="141">
        <f t="shared" si="35"/>
        <v>3884</v>
      </c>
      <c r="I101" s="141">
        <f t="shared" si="35"/>
        <v>37123</v>
      </c>
      <c r="J101" s="141">
        <f>SUM(J102+J104+J106+J108+J110+J112)</f>
        <v>6000</v>
      </c>
      <c r="K101" s="141">
        <f>SUM(K102+K104+K106+K108+K110+K112)</f>
        <v>47600</v>
      </c>
      <c r="L101" s="225">
        <f t="shared" si="35"/>
        <v>3000</v>
      </c>
      <c r="M101" s="226">
        <f t="shared" si="35"/>
        <v>17600</v>
      </c>
      <c r="N101" s="183">
        <f t="shared" si="35"/>
        <v>5000</v>
      </c>
      <c r="O101" s="183">
        <f t="shared" si="35"/>
        <v>47600</v>
      </c>
      <c r="P101" s="225">
        <f>SUM(P102+P104+P106+P108+P110)</f>
        <v>5000</v>
      </c>
      <c r="Q101" s="228">
        <f>SUM(Q102+Q104+Q106+Q108+Q110)</f>
        <v>46600</v>
      </c>
      <c r="R101" s="228">
        <f>SUM(R102+R104+R106+R108+R110)</f>
        <v>5000</v>
      </c>
      <c r="S101" s="228">
        <f>SUM(S102+S104+S106+S108+S110)</f>
        <v>46600</v>
      </c>
    </row>
    <row r="102" spans="2:19" ht="12.75">
      <c r="B102" s="101"/>
      <c r="C102" s="12" t="s">
        <v>109</v>
      </c>
      <c r="D102" s="406" t="s">
        <v>285</v>
      </c>
      <c r="E102" s="407"/>
      <c r="F102" s="96">
        <f>SUM(F103:F103)</f>
        <v>0</v>
      </c>
      <c r="G102" s="96">
        <v>27963</v>
      </c>
      <c r="H102" s="96"/>
      <c r="I102" s="96">
        <f aca="true" t="shared" si="36" ref="I102:S102">SUM(I103:I103)</f>
        <v>18503</v>
      </c>
      <c r="J102" s="96">
        <f t="shared" si="36"/>
        <v>0</v>
      </c>
      <c r="K102" s="96">
        <f t="shared" si="36"/>
        <v>30000</v>
      </c>
      <c r="L102" s="221">
        <f t="shared" si="36"/>
        <v>0</v>
      </c>
      <c r="M102" s="222">
        <f t="shared" si="36"/>
        <v>0</v>
      </c>
      <c r="N102" s="167">
        <f t="shared" si="36"/>
        <v>0</v>
      </c>
      <c r="O102" s="167">
        <f t="shared" si="36"/>
        <v>30000</v>
      </c>
      <c r="P102" s="221">
        <f t="shared" si="36"/>
        <v>0</v>
      </c>
      <c r="Q102" s="229">
        <f t="shared" si="36"/>
        <v>30000</v>
      </c>
      <c r="R102" s="229">
        <f t="shared" si="36"/>
        <v>0</v>
      </c>
      <c r="S102" s="229">
        <f t="shared" si="36"/>
        <v>30000</v>
      </c>
    </row>
    <row r="103" spans="2:19" ht="12.75">
      <c r="B103" s="83"/>
      <c r="C103" s="177"/>
      <c r="D103" s="83" t="s">
        <v>110</v>
      </c>
      <c r="E103" s="175" t="s">
        <v>29</v>
      </c>
      <c r="F103" s="178"/>
      <c r="G103" s="178">
        <v>27963</v>
      </c>
      <c r="H103" s="178"/>
      <c r="I103" s="178">
        <v>18503</v>
      </c>
      <c r="J103" s="178"/>
      <c r="K103" s="178">
        <v>30000</v>
      </c>
      <c r="L103" s="230"/>
      <c r="M103" s="231">
        <v>0</v>
      </c>
      <c r="N103" s="168"/>
      <c r="O103" s="168">
        <v>30000</v>
      </c>
      <c r="P103" s="230"/>
      <c r="Q103" s="234">
        <v>30000</v>
      </c>
      <c r="R103" s="234"/>
      <c r="S103" s="234">
        <v>30000</v>
      </c>
    </row>
    <row r="104" spans="2:19" ht="12.75">
      <c r="B104" s="101"/>
      <c r="C104" s="12" t="s">
        <v>109</v>
      </c>
      <c r="D104" s="406" t="s">
        <v>111</v>
      </c>
      <c r="E104" s="407"/>
      <c r="F104" s="96">
        <f aca="true" t="shared" si="37" ref="F104:S104">SUM(F105:F105)</f>
        <v>0</v>
      </c>
      <c r="G104" s="96">
        <f t="shared" si="37"/>
        <v>10687</v>
      </c>
      <c r="H104" s="96"/>
      <c r="I104" s="96">
        <f t="shared" si="37"/>
        <v>10790</v>
      </c>
      <c r="J104" s="96">
        <f t="shared" si="37"/>
        <v>0</v>
      </c>
      <c r="K104" s="96">
        <f t="shared" si="37"/>
        <v>10000</v>
      </c>
      <c r="L104" s="221">
        <f t="shared" si="37"/>
        <v>0</v>
      </c>
      <c r="M104" s="222">
        <f t="shared" si="37"/>
        <v>10000</v>
      </c>
      <c r="N104" s="167">
        <f t="shared" si="37"/>
        <v>0</v>
      </c>
      <c r="O104" s="167">
        <f t="shared" si="37"/>
        <v>10000</v>
      </c>
      <c r="P104" s="221">
        <f t="shared" si="37"/>
        <v>0</v>
      </c>
      <c r="Q104" s="229">
        <f t="shared" si="37"/>
        <v>9000</v>
      </c>
      <c r="R104" s="229">
        <f t="shared" si="37"/>
        <v>0</v>
      </c>
      <c r="S104" s="229">
        <f t="shared" si="37"/>
        <v>9000</v>
      </c>
    </row>
    <row r="105" spans="2:19" ht="12.75">
      <c r="B105" s="83"/>
      <c r="C105" s="177"/>
      <c r="D105" s="83" t="s">
        <v>110</v>
      </c>
      <c r="E105" s="175" t="s">
        <v>29</v>
      </c>
      <c r="F105" s="178"/>
      <c r="G105" s="178">
        <v>10687</v>
      </c>
      <c r="H105" s="178"/>
      <c r="I105" s="178">
        <v>10790</v>
      </c>
      <c r="J105" s="178"/>
      <c r="K105" s="178">
        <v>10000</v>
      </c>
      <c r="L105" s="230"/>
      <c r="M105" s="231">
        <v>10000</v>
      </c>
      <c r="N105" s="168"/>
      <c r="O105" s="168">
        <v>10000</v>
      </c>
      <c r="P105" s="230"/>
      <c r="Q105" s="241">
        <v>9000</v>
      </c>
      <c r="R105" s="241"/>
      <c r="S105" s="241">
        <v>9000</v>
      </c>
    </row>
    <row r="106" spans="2:19" ht="12.75">
      <c r="B106" s="101"/>
      <c r="C106" s="12" t="s">
        <v>109</v>
      </c>
      <c r="D106" s="406" t="s">
        <v>166</v>
      </c>
      <c r="E106" s="407"/>
      <c r="F106" s="96">
        <f aca="true" t="shared" si="38" ref="F106:S106">SUM(F107:F107)</f>
        <v>4518</v>
      </c>
      <c r="G106" s="96">
        <f t="shared" si="38"/>
        <v>0</v>
      </c>
      <c r="H106" s="96">
        <f t="shared" si="38"/>
        <v>3884</v>
      </c>
      <c r="I106" s="96">
        <f t="shared" si="38"/>
        <v>0</v>
      </c>
      <c r="J106" s="96">
        <f t="shared" si="38"/>
        <v>6000</v>
      </c>
      <c r="K106" s="96">
        <f t="shared" si="38"/>
        <v>0</v>
      </c>
      <c r="L106" s="221">
        <f t="shared" si="38"/>
        <v>3000</v>
      </c>
      <c r="M106" s="222">
        <f t="shared" si="38"/>
        <v>0</v>
      </c>
      <c r="N106" s="167">
        <f t="shared" si="38"/>
        <v>5000</v>
      </c>
      <c r="O106" s="167">
        <f t="shared" si="38"/>
        <v>0</v>
      </c>
      <c r="P106" s="240">
        <f t="shared" si="38"/>
        <v>5000</v>
      </c>
      <c r="Q106" s="229">
        <f t="shared" si="38"/>
        <v>0</v>
      </c>
      <c r="R106" s="229">
        <f t="shared" si="38"/>
        <v>5000</v>
      </c>
      <c r="S106" s="229">
        <f t="shared" si="38"/>
        <v>0</v>
      </c>
    </row>
    <row r="107" spans="2:19" ht="12.75">
      <c r="B107" s="83"/>
      <c r="C107" s="177"/>
      <c r="D107" s="83" t="s">
        <v>25</v>
      </c>
      <c r="E107" s="175" t="s">
        <v>26</v>
      </c>
      <c r="F107" s="178">
        <v>4518</v>
      </c>
      <c r="G107" s="178"/>
      <c r="H107" s="178">
        <v>3884</v>
      </c>
      <c r="I107" s="178"/>
      <c r="J107" s="178">
        <v>6000</v>
      </c>
      <c r="K107" s="178"/>
      <c r="L107" s="230">
        <v>3000</v>
      </c>
      <c r="M107" s="231"/>
      <c r="N107" s="168">
        <v>5000</v>
      </c>
      <c r="O107" s="168"/>
      <c r="P107" s="230">
        <v>5000</v>
      </c>
      <c r="Q107" s="241"/>
      <c r="R107" s="241">
        <v>5000</v>
      </c>
      <c r="S107" s="241"/>
    </row>
    <row r="108" spans="2:19" ht="15">
      <c r="B108" s="101"/>
      <c r="C108" s="12" t="s">
        <v>109</v>
      </c>
      <c r="D108" s="406" t="s">
        <v>227</v>
      </c>
      <c r="E108" s="407"/>
      <c r="F108" s="96"/>
      <c r="G108" s="96"/>
      <c r="H108" s="96"/>
      <c r="I108" s="96"/>
      <c r="J108" s="96"/>
      <c r="K108" s="96"/>
      <c r="L108" s="221">
        <f>SUM(L109:L109)</f>
        <v>0</v>
      </c>
      <c r="M108" s="222">
        <f>SUM(M109:M109)</f>
        <v>0</v>
      </c>
      <c r="N108" s="167"/>
      <c r="O108" s="167"/>
      <c r="P108" s="221">
        <f>SUM(P109:P109)</f>
        <v>0</v>
      </c>
      <c r="Q108" s="229"/>
      <c r="R108" s="229">
        <f>SUM(R109:R109)</f>
        <v>0</v>
      </c>
      <c r="S108" s="229"/>
    </row>
    <row r="109" spans="2:19" ht="12.75">
      <c r="B109" s="83"/>
      <c r="C109" s="177"/>
      <c r="D109" s="83" t="s">
        <v>110</v>
      </c>
      <c r="E109" s="175" t="s">
        <v>29</v>
      </c>
      <c r="F109" s="178"/>
      <c r="G109" s="178"/>
      <c r="H109" s="178"/>
      <c r="I109" s="178"/>
      <c r="J109" s="178"/>
      <c r="K109" s="178"/>
      <c r="L109" s="230"/>
      <c r="M109" s="231"/>
      <c r="N109" s="168"/>
      <c r="O109" s="168"/>
      <c r="P109" s="230"/>
      <c r="Q109" s="241"/>
      <c r="R109" s="241"/>
      <c r="S109" s="241"/>
    </row>
    <row r="110" spans="2:19" ht="12.75">
      <c r="B110" s="101"/>
      <c r="C110" s="12" t="s">
        <v>109</v>
      </c>
      <c r="D110" s="406" t="s">
        <v>174</v>
      </c>
      <c r="E110" s="407"/>
      <c r="F110" s="96"/>
      <c r="G110" s="96">
        <f aca="true" t="shared" si="39" ref="G110:S110">SUM(G111:G111)</f>
        <v>7757</v>
      </c>
      <c r="H110" s="96"/>
      <c r="I110" s="96">
        <f t="shared" si="39"/>
        <v>7830</v>
      </c>
      <c r="J110" s="96"/>
      <c r="K110" s="96">
        <f t="shared" si="39"/>
        <v>7600</v>
      </c>
      <c r="L110" s="221">
        <f t="shared" si="39"/>
        <v>0</v>
      </c>
      <c r="M110" s="222">
        <f t="shared" si="39"/>
        <v>7600</v>
      </c>
      <c r="N110" s="167"/>
      <c r="O110" s="167">
        <f t="shared" si="39"/>
        <v>7600</v>
      </c>
      <c r="P110" s="221">
        <f t="shared" si="39"/>
        <v>0</v>
      </c>
      <c r="Q110" s="229">
        <f t="shared" si="39"/>
        <v>7600</v>
      </c>
      <c r="R110" s="229">
        <f t="shared" si="39"/>
        <v>0</v>
      </c>
      <c r="S110" s="229">
        <f t="shared" si="39"/>
        <v>7600</v>
      </c>
    </row>
    <row r="111" spans="2:19" ht="12.75">
      <c r="B111" s="83"/>
      <c r="C111" s="177"/>
      <c r="D111" s="83" t="s">
        <v>110</v>
      </c>
      <c r="E111" s="175" t="s">
        <v>29</v>
      </c>
      <c r="F111" s="178"/>
      <c r="G111" s="178">
        <v>7757</v>
      </c>
      <c r="H111" s="178"/>
      <c r="I111" s="178">
        <v>7830</v>
      </c>
      <c r="J111" s="178"/>
      <c r="K111" s="178">
        <v>7600</v>
      </c>
      <c r="L111" s="230"/>
      <c r="M111" s="232">
        <v>7600</v>
      </c>
      <c r="N111" s="168"/>
      <c r="O111" s="168">
        <v>7600</v>
      </c>
      <c r="P111" s="242"/>
      <c r="Q111" s="241">
        <v>7600</v>
      </c>
      <c r="R111" s="241"/>
      <c r="S111" s="241">
        <v>7600</v>
      </c>
    </row>
    <row r="112" spans="2:19" ht="12.75">
      <c r="B112" s="83"/>
      <c r="C112" s="177" t="s">
        <v>109</v>
      </c>
      <c r="D112" s="83" t="s">
        <v>217</v>
      </c>
      <c r="E112" s="175"/>
      <c r="F112" s="178"/>
      <c r="G112" s="178"/>
      <c r="H112" s="178"/>
      <c r="I112" s="178"/>
      <c r="J112" s="178"/>
      <c r="K112" s="178"/>
      <c r="L112" s="233">
        <f>SUM(L113+L114)</f>
        <v>0</v>
      </c>
      <c r="M112" s="234">
        <f>SUM(M113+M114)</f>
        <v>0</v>
      </c>
      <c r="N112" s="168"/>
      <c r="O112" s="168"/>
      <c r="P112" s="234">
        <f>SUM(P113+P114)</f>
        <v>0</v>
      </c>
      <c r="Q112" s="234">
        <f>SUM(Q113+Q114)</f>
        <v>0</v>
      </c>
      <c r="R112" s="241"/>
      <c r="S112" s="241"/>
    </row>
    <row r="113" spans="2:19" ht="12.75">
      <c r="B113" s="83"/>
      <c r="C113" s="177"/>
      <c r="D113" s="83" t="s">
        <v>110</v>
      </c>
      <c r="E113" s="175" t="s">
        <v>218</v>
      </c>
      <c r="F113" s="178"/>
      <c r="G113" s="178"/>
      <c r="H113" s="178"/>
      <c r="I113" s="178"/>
      <c r="J113" s="178"/>
      <c r="K113" s="178"/>
      <c r="L113" s="230"/>
      <c r="M113" s="235"/>
      <c r="N113" s="168"/>
      <c r="O113" s="168"/>
      <c r="P113" s="242"/>
      <c r="Q113" s="241"/>
      <c r="R113" s="241"/>
      <c r="S113" s="241"/>
    </row>
    <row r="114" spans="2:19" ht="12.75">
      <c r="B114" s="83"/>
      <c r="C114" s="177"/>
      <c r="D114" s="83" t="s">
        <v>21</v>
      </c>
      <c r="E114" s="175" t="s">
        <v>219</v>
      </c>
      <c r="F114" s="178"/>
      <c r="G114" s="178"/>
      <c r="H114" s="178"/>
      <c r="I114" s="178"/>
      <c r="J114" s="178"/>
      <c r="K114" s="178"/>
      <c r="L114" s="230"/>
      <c r="M114" s="235"/>
      <c r="N114" s="168"/>
      <c r="O114" s="168"/>
      <c r="P114" s="230"/>
      <c r="Q114" s="241"/>
      <c r="R114" s="241"/>
      <c r="S114" s="241"/>
    </row>
    <row r="115" spans="6:19" ht="30">
      <c r="F115" s="64"/>
      <c r="G115" s="64"/>
      <c r="H115" s="64"/>
      <c r="I115" s="63"/>
      <c r="J115" s="318"/>
      <c r="K115" s="318"/>
      <c r="L115" s="318"/>
      <c r="M115" s="318"/>
      <c r="N115" s="179"/>
      <c r="O115" s="1"/>
      <c r="P115" s="65"/>
      <c r="Q115" s="1"/>
      <c r="R115" s="99"/>
      <c r="S115" s="91"/>
    </row>
    <row r="116" spans="6:18" ht="12.75">
      <c r="F116" s="62"/>
      <c r="G116" s="63"/>
      <c r="H116" s="63"/>
      <c r="I116" s="63"/>
      <c r="J116" s="63"/>
      <c r="K116" s="63"/>
      <c r="L116" s="63"/>
      <c r="M116" s="63"/>
      <c r="N116" s="58"/>
      <c r="O116" s="1"/>
      <c r="P116" s="66"/>
      <c r="Q116" s="1"/>
      <c r="R116" s="58"/>
    </row>
    <row r="117" spans="6:18" ht="12.75">
      <c r="F117" s="59"/>
      <c r="G117" s="59"/>
      <c r="H117" s="59"/>
      <c r="I117" s="59"/>
      <c r="J117" s="59"/>
      <c r="K117" s="59"/>
      <c r="L117" s="63"/>
      <c r="M117" s="59"/>
      <c r="P117" s="2"/>
      <c r="R117" s="2"/>
    </row>
    <row r="119" ht="12.75">
      <c r="M119" s="2"/>
    </row>
    <row r="121" spans="8:14" ht="12.75">
      <c r="H121" s="180"/>
      <c r="L121" s="2"/>
      <c r="M121" s="2"/>
      <c r="N121" s="2"/>
    </row>
    <row r="122" ht="12.75">
      <c r="H122" s="180"/>
    </row>
  </sheetData>
  <sheetProtection/>
  <mergeCells count="61">
    <mergeCell ref="D86:E86"/>
    <mergeCell ref="D95:E95"/>
    <mergeCell ref="D110:E110"/>
    <mergeCell ref="D97:E97"/>
    <mergeCell ref="C101:E101"/>
    <mergeCell ref="D102:E102"/>
    <mergeCell ref="D104:E104"/>
    <mergeCell ref="D106:E106"/>
    <mergeCell ref="D108:E108"/>
    <mergeCell ref="C88:E88"/>
    <mergeCell ref="D89:E89"/>
    <mergeCell ref="C91:E91"/>
    <mergeCell ref="D92:E92"/>
    <mergeCell ref="C94:E94"/>
    <mergeCell ref="D73:E73"/>
    <mergeCell ref="D75:E75"/>
    <mergeCell ref="C78:E78"/>
    <mergeCell ref="D80:E80"/>
    <mergeCell ref="D83:E83"/>
    <mergeCell ref="C85:E85"/>
    <mergeCell ref="D59:E59"/>
    <mergeCell ref="D61:E61"/>
    <mergeCell ref="D63:E63"/>
    <mergeCell ref="D65:E65"/>
    <mergeCell ref="C68:E68"/>
    <mergeCell ref="D69:E69"/>
    <mergeCell ref="D44:E44"/>
    <mergeCell ref="D47:E47"/>
    <mergeCell ref="D49:E49"/>
    <mergeCell ref="D52:E52"/>
    <mergeCell ref="D54:E54"/>
    <mergeCell ref="D57:E57"/>
    <mergeCell ref="D29:E29"/>
    <mergeCell ref="D31:E31"/>
    <mergeCell ref="D34:E34"/>
    <mergeCell ref="D36:E36"/>
    <mergeCell ref="D40:E40"/>
    <mergeCell ref="D42:E42"/>
    <mergeCell ref="C17:E17"/>
    <mergeCell ref="D18:E18"/>
    <mergeCell ref="C20:E20"/>
    <mergeCell ref="D21:E21"/>
    <mergeCell ref="D24:E24"/>
    <mergeCell ref="D27:E27"/>
    <mergeCell ref="D7:E7"/>
    <mergeCell ref="D10:E10"/>
    <mergeCell ref="D12:E12"/>
    <mergeCell ref="C14:E14"/>
    <mergeCell ref="D15:E15"/>
    <mergeCell ref="L3:M3"/>
    <mergeCell ref="J3:K3"/>
    <mergeCell ref="P3:Q3"/>
    <mergeCell ref="R3:S3"/>
    <mergeCell ref="B5:E5"/>
    <mergeCell ref="C6:E6"/>
    <mergeCell ref="B3:B4"/>
    <mergeCell ref="C3:D4"/>
    <mergeCell ref="E3:E4"/>
    <mergeCell ref="F3:G3"/>
    <mergeCell ref="H3:I3"/>
    <mergeCell ref="N3:O3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8"/>
  <sheetViews>
    <sheetView showGridLines="0" showZeros="0" zoomScalePageLayoutView="0" workbookViewId="0" topLeftCell="A1">
      <selection activeCell="N8" sqref="N8"/>
    </sheetView>
  </sheetViews>
  <sheetFormatPr defaultColWidth="9.140625" defaultRowHeight="12.75"/>
  <cols>
    <col min="1" max="1" width="2.8515625" style="0" customWidth="1"/>
    <col min="2" max="2" width="4.00390625" style="0" customWidth="1"/>
    <col min="3" max="4" width="10.7109375" style="0" customWidth="1"/>
    <col min="5" max="5" width="19.57421875" style="0" customWidth="1"/>
    <col min="6" max="23" width="11.7109375" style="0" customWidth="1"/>
  </cols>
  <sheetData>
    <row r="2" spans="2:23" ht="13.5" thickBot="1">
      <c r="B2" s="432" t="s">
        <v>112</v>
      </c>
      <c r="C2" s="433"/>
      <c r="D2" s="433"/>
      <c r="E2" s="433"/>
      <c r="F2" s="16"/>
      <c r="G2" s="6"/>
      <c r="H2" s="6"/>
      <c r="I2" s="6"/>
      <c r="J2" s="6"/>
      <c r="K2" s="6"/>
      <c r="L2" s="6"/>
      <c r="M2" s="6"/>
      <c r="N2" s="6"/>
      <c r="O2" s="6"/>
      <c r="P2" s="89"/>
      <c r="Q2" s="6"/>
      <c r="R2" s="6"/>
      <c r="S2" s="6"/>
      <c r="T2" s="6"/>
      <c r="U2" s="6"/>
      <c r="V2" s="6"/>
      <c r="W2" s="7"/>
    </row>
    <row r="3" spans="2:19" ht="12.75" customHeight="1">
      <c r="B3" s="434" t="s">
        <v>153</v>
      </c>
      <c r="C3" s="436" t="s">
        <v>154</v>
      </c>
      <c r="D3" s="437"/>
      <c r="E3" s="436" t="s">
        <v>155</v>
      </c>
      <c r="F3" s="427" t="s">
        <v>255</v>
      </c>
      <c r="G3" s="428"/>
      <c r="H3" s="405" t="s">
        <v>266</v>
      </c>
      <c r="I3" s="429"/>
      <c r="J3" s="427" t="s">
        <v>317</v>
      </c>
      <c r="K3" s="427"/>
      <c r="L3" s="391" t="s">
        <v>312</v>
      </c>
      <c r="M3" s="411"/>
      <c r="N3" s="425" t="s">
        <v>313</v>
      </c>
      <c r="O3" s="426"/>
      <c r="P3" s="391" t="s">
        <v>314</v>
      </c>
      <c r="Q3" s="392"/>
      <c r="R3" s="392" t="s">
        <v>315</v>
      </c>
      <c r="S3" s="392"/>
    </row>
    <row r="4" spans="2:19" ht="25.5">
      <c r="B4" s="435"/>
      <c r="C4" s="438"/>
      <c r="D4" s="439"/>
      <c r="E4" s="438"/>
      <c r="F4" s="285" t="s">
        <v>2</v>
      </c>
      <c r="G4" s="285" t="s">
        <v>1</v>
      </c>
      <c r="H4" s="284" t="s">
        <v>2</v>
      </c>
      <c r="I4" s="284" t="s">
        <v>1</v>
      </c>
      <c r="J4" s="281" t="s">
        <v>2</v>
      </c>
      <c r="K4" s="281" t="s">
        <v>1</v>
      </c>
      <c r="L4" s="283" t="s">
        <v>2</v>
      </c>
      <c r="M4" s="216" t="s">
        <v>1</v>
      </c>
      <c r="N4" s="296" t="s">
        <v>2</v>
      </c>
      <c r="O4" s="297" t="s">
        <v>1</v>
      </c>
      <c r="P4" s="283" t="s">
        <v>2</v>
      </c>
      <c r="Q4" s="282" t="s">
        <v>1</v>
      </c>
      <c r="R4" s="282" t="s">
        <v>2</v>
      </c>
      <c r="S4" s="282" t="s">
        <v>1</v>
      </c>
    </row>
    <row r="5" spans="2:19" ht="12.75">
      <c r="B5" s="430" t="s">
        <v>177</v>
      </c>
      <c r="C5" s="431"/>
      <c r="D5" s="431"/>
      <c r="E5" s="431"/>
      <c r="F5" s="145">
        <f aca="true" t="shared" si="0" ref="F5:M5">SUM(F6+F20+F27+F30+F33)</f>
        <v>349378</v>
      </c>
      <c r="G5" s="145">
        <f t="shared" si="0"/>
        <v>3522</v>
      </c>
      <c r="H5" s="145">
        <f t="shared" si="0"/>
        <v>357126</v>
      </c>
      <c r="I5" s="145">
        <f t="shared" si="0"/>
        <v>21143</v>
      </c>
      <c r="J5" s="207">
        <f t="shared" si="0"/>
        <v>419050</v>
      </c>
      <c r="K5" s="207">
        <f t="shared" si="0"/>
        <v>10000</v>
      </c>
      <c r="L5" s="263">
        <f t="shared" si="0"/>
        <v>371586</v>
      </c>
      <c r="M5" s="301">
        <f t="shared" si="0"/>
        <v>0</v>
      </c>
      <c r="N5" s="116">
        <f aca="true" t="shared" si="1" ref="N5:S5">SUM(N6+N20+N27+N30+N33)</f>
        <v>394950</v>
      </c>
      <c r="O5" s="117">
        <f t="shared" si="1"/>
        <v>15000</v>
      </c>
      <c r="P5" s="263">
        <f t="shared" si="1"/>
        <v>248591</v>
      </c>
      <c r="Q5" s="264">
        <f t="shared" si="1"/>
        <v>0</v>
      </c>
      <c r="R5" s="264">
        <f t="shared" si="1"/>
        <v>248591</v>
      </c>
      <c r="S5" s="264">
        <f t="shared" si="1"/>
        <v>0</v>
      </c>
    </row>
    <row r="6" spans="2:19" ht="12.75">
      <c r="B6" s="143">
        <v>1</v>
      </c>
      <c r="C6" s="421" t="s">
        <v>113</v>
      </c>
      <c r="D6" s="419"/>
      <c r="E6" s="419"/>
      <c r="F6" s="146">
        <f aca="true" t="shared" si="2" ref="F6:M6">F7+F11+F13+F17</f>
        <v>335285</v>
      </c>
      <c r="G6" s="146">
        <f t="shared" si="2"/>
        <v>3522</v>
      </c>
      <c r="H6" s="146">
        <f t="shared" si="2"/>
        <v>343676</v>
      </c>
      <c r="I6" s="146">
        <f t="shared" si="2"/>
        <v>21143</v>
      </c>
      <c r="J6" s="162">
        <f t="shared" si="2"/>
        <v>396550</v>
      </c>
      <c r="K6" s="162">
        <f t="shared" si="2"/>
        <v>10000</v>
      </c>
      <c r="L6" s="243">
        <f t="shared" si="2"/>
        <v>356286</v>
      </c>
      <c r="M6" s="244">
        <f t="shared" si="2"/>
        <v>0</v>
      </c>
      <c r="N6" s="154">
        <f aca="true" t="shared" si="3" ref="N6:S6">N7+N11+N13+N17</f>
        <v>375450</v>
      </c>
      <c r="O6" s="155">
        <f t="shared" si="3"/>
        <v>15000</v>
      </c>
      <c r="P6" s="243">
        <f t="shared" si="3"/>
        <v>238791</v>
      </c>
      <c r="Q6" s="255">
        <f t="shared" si="3"/>
        <v>0</v>
      </c>
      <c r="R6" s="255">
        <f t="shared" si="3"/>
        <v>238791</v>
      </c>
      <c r="S6" s="255">
        <f t="shared" si="3"/>
        <v>0</v>
      </c>
    </row>
    <row r="7" spans="2:19" ht="12.75">
      <c r="B7" s="17"/>
      <c r="C7" s="86" t="s">
        <v>223</v>
      </c>
      <c r="D7" s="420" t="s">
        <v>0</v>
      </c>
      <c r="E7" s="417"/>
      <c r="F7" s="120">
        <f aca="true" t="shared" si="4" ref="F7:M7">SUM(F8:F10)</f>
        <v>321826</v>
      </c>
      <c r="G7" s="120">
        <f t="shared" si="4"/>
        <v>3522</v>
      </c>
      <c r="H7" s="120">
        <f t="shared" si="4"/>
        <v>315309</v>
      </c>
      <c r="I7" s="120">
        <f t="shared" si="4"/>
        <v>21143</v>
      </c>
      <c r="J7" s="300">
        <f t="shared" si="4"/>
        <v>375000</v>
      </c>
      <c r="K7" s="300">
        <f t="shared" si="4"/>
        <v>10000</v>
      </c>
      <c r="L7" s="245">
        <f t="shared" si="4"/>
        <v>339000</v>
      </c>
      <c r="M7" s="246">
        <f t="shared" si="4"/>
        <v>0</v>
      </c>
      <c r="N7" s="156">
        <f aca="true" t="shared" si="5" ref="N7:S7">SUM(N8:N10)</f>
        <v>355000</v>
      </c>
      <c r="O7" s="157">
        <f t="shared" si="5"/>
        <v>15000</v>
      </c>
      <c r="P7" s="245">
        <f t="shared" si="5"/>
        <v>230000</v>
      </c>
      <c r="Q7" s="256">
        <f t="shared" si="5"/>
        <v>0</v>
      </c>
      <c r="R7" s="256">
        <f t="shared" si="5"/>
        <v>230000</v>
      </c>
      <c r="S7" s="256">
        <f t="shared" si="5"/>
        <v>0</v>
      </c>
    </row>
    <row r="8" spans="2:19" ht="12.75">
      <c r="B8" s="8"/>
      <c r="C8" s="19"/>
      <c r="D8" s="8" t="s">
        <v>19</v>
      </c>
      <c r="E8" s="298" t="s">
        <v>114</v>
      </c>
      <c r="F8" s="121">
        <v>149571</v>
      </c>
      <c r="G8" s="121"/>
      <c r="H8" s="121">
        <v>141984</v>
      </c>
      <c r="I8" s="121"/>
      <c r="J8" s="105">
        <v>185000</v>
      </c>
      <c r="K8" s="105"/>
      <c r="L8" s="247">
        <v>175000</v>
      </c>
      <c r="M8" s="248"/>
      <c r="N8" s="118">
        <v>185000</v>
      </c>
      <c r="O8" s="119"/>
      <c r="P8" s="247">
        <v>110000</v>
      </c>
      <c r="Q8" s="257"/>
      <c r="R8" s="257">
        <v>110000</v>
      </c>
      <c r="S8" s="257"/>
    </row>
    <row r="9" spans="2:19" ht="12.75">
      <c r="B9" s="8"/>
      <c r="C9" s="19"/>
      <c r="D9" s="8" t="s">
        <v>20</v>
      </c>
      <c r="E9" s="298" t="s">
        <v>99</v>
      </c>
      <c r="F9" s="121">
        <v>58005</v>
      </c>
      <c r="G9" s="121"/>
      <c r="H9" s="121">
        <v>57012</v>
      </c>
      <c r="I9" s="121"/>
      <c r="J9" s="105">
        <v>65000</v>
      </c>
      <c r="K9" s="105"/>
      <c r="L9" s="247">
        <v>62000</v>
      </c>
      <c r="M9" s="248"/>
      <c r="N9" s="118">
        <v>65000</v>
      </c>
      <c r="O9" s="119"/>
      <c r="P9" s="247">
        <v>40000</v>
      </c>
      <c r="Q9" s="257"/>
      <c r="R9" s="257">
        <v>40000</v>
      </c>
      <c r="S9" s="257"/>
    </row>
    <row r="10" spans="2:19" ht="12.75">
      <c r="B10" s="8"/>
      <c r="C10" s="19"/>
      <c r="D10" s="8" t="s">
        <v>21</v>
      </c>
      <c r="E10" s="298" t="s">
        <v>24</v>
      </c>
      <c r="F10" s="121">
        <v>114250</v>
      </c>
      <c r="G10" s="121">
        <v>3522</v>
      </c>
      <c r="H10" s="121">
        <v>116313</v>
      </c>
      <c r="I10" s="121">
        <v>21143</v>
      </c>
      <c r="J10" s="105">
        <v>125000</v>
      </c>
      <c r="K10" s="105">
        <v>10000</v>
      </c>
      <c r="L10" s="249">
        <v>102000</v>
      </c>
      <c r="M10" s="250"/>
      <c r="N10" s="118">
        <v>105000</v>
      </c>
      <c r="O10" s="119">
        <v>15000</v>
      </c>
      <c r="P10" s="247">
        <v>80000</v>
      </c>
      <c r="Q10" s="257"/>
      <c r="R10" s="257">
        <v>80000</v>
      </c>
      <c r="S10" s="257"/>
    </row>
    <row r="11" spans="2:19" ht="12.75">
      <c r="B11" s="17"/>
      <c r="C11" s="18" t="s">
        <v>115</v>
      </c>
      <c r="D11" s="422" t="s">
        <v>221</v>
      </c>
      <c r="E11" s="423"/>
      <c r="F11" s="120">
        <f aca="true" t="shared" si="6" ref="F11:S11">SUM(F12:F12)</f>
        <v>368</v>
      </c>
      <c r="G11" s="120">
        <f t="shared" si="6"/>
        <v>0</v>
      </c>
      <c r="H11" s="120">
        <f t="shared" si="6"/>
        <v>14057</v>
      </c>
      <c r="I11" s="120">
        <f t="shared" si="6"/>
        <v>0</v>
      </c>
      <c r="J11" s="94">
        <f t="shared" si="6"/>
        <v>5000</v>
      </c>
      <c r="K11" s="94">
        <f t="shared" si="6"/>
        <v>0</v>
      </c>
      <c r="L11" s="251">
        <f t="shared" si="6"/>
        <v>2560</v>
      </c>
      <c r="M11" s="252">
        <f t="shared" si="6"/>
        <v>0</v>
      </c>
      <c r="N11" s="156">
        <f t="shared" si="6"/>
        <v>5000</v>
      </c>
      <c r="O11" s="157">
        <f t="shared" si="6"/>
        <v>0</v>
      </c>
      <c r="P11" s="251">
        <f t="shared" si="6"/>
        <v>0</v>
      </c>
      <c r="Q11" s="258">
        <f t="shared" si="6"/>
        <v>0</v>
      </c>
      <c r="R11" s="258">
        <f t="shared" si="6"/>
        <v>0</v>
      </c>
      <c r="S11" s="258">
        <f t="shared" si="6"/>
        <v>0</v>
      </c>
    </row>
    <row r="12" spans="2:19" ht="12.75">
      <c r="B12" s="8"/>
      <c r="C12" s="19"/>
      <c r="D12" s="26">
        <v>630</v>
      </c>
      <c r="E12" s="298" t="s">
        <v>24</v>
      </c>
      <c r="F12" s="121">
        <v>368</v>
      </c>
      <c r="G12" s="121"/>
      <c r="H12" s="121">
        <v>14057</v>
      </c>
      <c r="I12" s="121"/>
      <c r="J12" s="105">
        <v>5000</v>
      </c>
      <c r="K12" s="105"/>
      <c r="L12" s="247">
        <v>2560</v>
      </c>
      <c r="M12" s="248"/>
      <c r="N12" s="118">
        <v>5000</v>
      </c>
      <c r="O12" s="119"/>
      <c r="P12" s="247"/>
      <c r="Q12" s="257"/>
      <c r="R12" s="257"/>
      <c r="S12" s="257"/>
    </row>
    <row r="13" spans="2:19" ht="12.75">
      <c r="B13" s="17"/>
      <c r="C13" s="18" t="s">
        <v>7</v>
      </c>
      <c r="D13" s="422" t="s">
        <v>116</v>
      </c>
      <c r="E13" s="423"/>
      <c r="F13" s="120">
        <f aca="true" t="shared" si="7" ref="F13:M13">SUM(F14:F16)</f>
        <v>10886</v>
      </c>
      <c r="G13" s="120">
        <f t="shared" si="7"/>
        <v>0</v>
      </c>
      <c r="H13" s="120">
        <f t="shared" si="7"/>
        <v>12079</v>
      </c>
      <c r="I13" s="120">
        <f t="shared" si="7"/>
        <v>0</v>
      </c>
      <c r="J13" s="94">
        <f t="shared" si="7"/>
        <v>12500</v>
      </c>
      <c r="K13" s="94">
        <f t="shared" si="7"/>
        <v>0</v>
      </c>
      <c r="L13" s="251">
        <f t="shared" si="7"/>
        <v>12156</v>
      </c>
      <c r="M13" s="252">
        <f t="shared" si="7"/>
        <v>0</v>
      </c>
      <c r="N13" s="156">
        <f aca="true" t="shared" si="8" ref="N13:S13">SUM(N14:N16)</f>
        <v>12950</v>
      </c>
      <c r="O13" s="157">
        <f t="shared" si="8"/>
        <v>0</v>
      </c>
      <c r="P13" s="251">
        <f t="shared" si="8"/>
        <v>7155</v>
      </c>
      <c r="Q13" s="258">
        <f t="shared" si="8"/>
        <v>0</v>
      </c>
      <c r="R13" s="258">
        <f t="shared" si="8"/>
        <v>7155</v>
      </c>
      <c r="S13" s="258">
        <f t="shared" si="8"/>
        <v>0</v>
      </c>
    </row>
    <row r="14" spans="2:19" ht="12.75">
      <c r="B14" s="8"/>
      <c r="C14" s="19"/>
      <c r="D14" s="27" t="s">
        <v>19</v>
      </c>
      <c r="E14" s="298" t="s">
        <v>98</v>
      </c>
      <c r="F14" s="121">
        <v>7450</v>
      </c>
      <c r="G14" s="121"/>
      <c r="H14" s="121">
        <v>8700</v>
      </c>
      <c r="I14" s="121"/>
      <c r="J14" s="105">
        <v>8000</v>
      </c>
      <c r="K14" s="105"/>
      <c r="L14" s="247">
        <v>8500</v>
      </c>
      <c r="M14" s="248"/>
      <c r="N14" s="118">
        <v>9000</v>
      </c>
      <c r="O14" s="119"/>
      <c r="P14" s="247">
        <v>4679</v>
      </c>
      <c r="Q14" s="257"/>
      <c r="R14" s="257">
        <v>4679</v>
      </c>
      <c r="S14" s="257"/>
    </row>
    <row r="15" spans="2:19" ht="12.75">
      <c r="B15" s="8"/>
      <c r="C15" s="19"/>
      <c r="D15" s="27" t="s">
        <v>20</v>
      </c>
      <c r="E15" s="298" t="s">
        <v>99</v>
      </c>
      <c r="F15" s="121">
        <v>2585</v>
      </c>
      <c r="G15" s="121"/>
      <c r="H15" s="121">
        <v>3041</v>
      </c>
      <c r="I15" s="121"/>
      <c r="J15" s="105">
        <v>2851</v>
      </c>
      <c r="K15" s="105"/>
      <c r="L15" s="247">
        <v>2976</v>
      </c>
      <c r="M15" s="248"/>
      <c r="N15" s="118">
        <v>3150</v>
      </c>
      <c r="O15" s="119"/>
      <c r="P15" s="247">
        <v>1572</v>
      </c>
      <c r="Q15" s="257"/>
      <c r="R15" s="257">
        <v>1572</v>
      </c>
      <c r="S15" s="257"/>
    </row>
    <row r="16" spans="2:19" ht="12.75">
      <c r="B16" s="8"/>
      <c r="C16" s="19"/>
      <c r="D16" s="27" t="s">
        <v>21</v>
      </c>
      <c r="E16" s="298" t="s">
        <v>24</v>
      </c>
      <c r="F16" s="121">
        <v>851</v>
      </c>
      <c r="G16" s="121"/>
      <c r="H16" s="121">
        <v>338</v>
      </c>
      <c r="I16" s="121"/>
      <c r="J16" s="105">
        <v>1649</v>
      </c>
      <c r="K16" s="105"/>
      <c r="L16" s="247">
        <v>680</v>
      </c>
      <c r="M16" s="248"/>
      <c r="N16" s="118">
        <v>800</v>
      </c>
      <c r="O16" s="119"/>
      <c r="P16" s="247">
        <v>904</v>
      </c>
      <c r="Q16" s="257"/>
      <c r="R16" s="257">
        <v>904</v>
      </c>
      <c r="S16" s="257"/>
    </row>
    <row r="17" spans="2:19" ht="12.75">
      <c r="B17" s="17"/>
      <c r="C17" s="86" t="s">
        <v>223</v>
      </c>
      <c r="D17" s="424" t="s">
        <v>242</v>
      </c>
      <c r="E17" s="423"/>
      <c r="F17" s="120">
        <f aca="true" t="shared" si="9" ref="F17:M17">SUM(F18:F19)</f>
        <v>2205</v>
      </c>
      <c r="G17" s="120">
        <f t="shared" si="9"/>
        <v>0</v>
      </c>
      <c r="H17" s="120">
        <f t="shared" si="9"/>
        <v>2231</v>
      </c>
      <c r="I17" s="120">
        <f t="shared" si="9"/>
        <v>0</v>
      </c>
      <c r="J17" s="94">
        <f t="shared" si="9"/>
        <v>4050</v>
      </c>
      <c r="K17" s="94">
        <f>SUM(K18:K19)</f>
        <v>0</v>
      </c>
      <c r="L17" s="251">
        <f t="shared" si="9"/>
        <v>2570</v>
      </c>
      <c r="M17" s="251">
        <f t="shared" si="9"/>
        <v>0</v>
      </c>
      <c r="N17" s="156">
        <f aca="true" t="shared" si="10" ref="N17:S17">SUM(N18:N19)</f>
        <v>2500</v>
      </c>
      <c r="O17" s="157">
        <f t="shared" si="10"/>
        <v>0</v>
      </c>
      <c r="P17" s="251">
        <f t="shared" si="10"/>
        <v>1636</v>
      </c>
      <c r="Q17" s="258">
        <f t="shared" si="10"/>
        <v>0</v>
      </c>
      <c r="R17" s="258">
        <f t="shared" si="10"/>
        <v>1636</v>
      </c>
      <c r="S17" s="258">
        <f t="shared" si="10"/>
        <v>0</v>
      </c>
    </row>
    <row r="18" spans="2:19" ht="12.75">
      <c r="B18" s="8"/>
      <c r="C18" s="19"/>
      <c r="D18" s="27" t="s">
        <v>19</v>
      </c>
      <c r="E18" s="298" t="s">
        <v>98</v>
      </c>
      <c r="F18" s="121">
        <v>1570</v>
      </c>
      <c r="G18" s="121"/>
      <c r="H18" s="121">
        <v>1590</v>
      </c>
      <c r="I18" s="121"/>
      <c r="J18" s="105">
        <v>3000</v>
      </c>
      <c r="K18" s="105"/>
      <c r="L18" s="247">
        <v>1760</v>
      </c>
      <c r="M18" s="248"/>
      <c r="N18" s="118">
        <v>1850</v>
      </c>
      <c r="O18" s="119"/>
      <c r="P18" s="247">
        <v>1188</v>
      </c>
      <c r="Q18" s="257"/>
      <c r="R18" s="257">
        <v>1188</v>
      </c>
      <c r="S18" s="257"/>
    </row>
    <row r="19" spans="2:19" ht="12.75">
      <c r="B19" s="8"/>
      <c r="C19" s="19"/>
      <c r="D19" s="27" t="s">
        <v>20</v>
      </c>
      <c r="E19" s="298" t="s">
        <v>99</v>
      </c>
      <c r="F19" s="121">
        <v>635</v>
      </c>
      <c r="G19" s="121"/>
      <c r="H19" s="121">
        <v>641</v>
      </c>
      <c r="I19" s="121"/>
      <c r="J19" s="105">
        <v>1050</v>
      </c>
      <c r="K19" s="105"/>
      <c r="L19" s="247">
        <v>810</v>
      </c>
      <c r="M19" s="248"/>
      <c r="N19" s="118">
        <v>650</v>
      </c>
      <c r="O19" s="119"/>
      <c r="P19" s="247">
        <v>448</v>
      </c>
      <c r="Q19" s="257"/>
      <c r="R19" s="257">
        <v>448</v>
      </c>
      <c r="S19" s="257"/>
    </row>
    <row r="20" spans="2:19" ht="12.75">
      <c r="B20" s="143">
        <v>2</v>
      </c>
      <c r="C20" s="421" t="s">
        <v>145</v>
      </c>
      <c r="D20" s="419"/>
      <c r="E20" s="419"/>
      <c r="F20" s="146">
        <f aca="true" t="shared" si="11" ref="F20:M20">SUM(F21+F23+F25)</f>
        <v>885</v>
      </c>
      <c r="G20" s="146">
        <f t="shared" si="11"/>
        <v>0</v>
      </c>
      <c r="H20" s="146">
        <f t="shared" si="11"/>
        <v>1732</v>
      </c>
      <c r="I20" s="146">
        <f t="shared" si="11"/>
        <v>0</v>
      </c>
      <c r="J20" s="162">
        <f t="shared" si="11"/>
        <v>5000</v>
      </c>
      <c r="K20" s="162">
        <f t="shared" si="11"/>
        <v>0</v>
      </c>
      <c r="L20" s="253">
        <f t="shared" si="11"/>
        <v>2000</v>
      </c>
      <c r="M20" s="254">
        <f t="shared" si="11"/>
        <v>0</v>
      </c>
      <c r="N20" s="154">
        <f aca="true" t="shared" si="12" ref="N20:S20">SUM(N21+N23+N25)</f>
        <v>5500</v>
      </c>
      <c r="O20" s="155">
        <f t="shared" si="12"/>
        <v>0</v>
      </c>
      <c r="P20" s="253">
        <f t="shared" si="12"/>
        <v>3300</v>
      </c>
      <c r="Q20" s="259">
        <f t="shared" si="12"/>
        <v>0</v>
      </c>
      <c r="R20" s="259">
        <f t="shared" si="12"/>
        <v>3300</v>
      </c>
      <c r="S20" s="259">
        <f t="shared" si="12"/>
        <v>0</v>
      </c>
    </row>
    <row r="21" spans="2:19" ht="12.75">
      <c r="B21" s="17"/>
      <c r="C21" s="86" t="s">
        <v>223</v>
      </c>
      <c r="D21" s="420" t="s">
        <v>117</v>
      </c>
      <c r="E21" s="417"/>
      <c r="F21" s="120">
        <f aca="true" t="shared" si="13" ref="F21:S21">SUM(F22:F22)</f>
        <v>0</v>
      </c>
      <c r="G21" s="120">
        <f t="shared" si="13"/>
        <v>0</v>
      </c>
      <c r="H21" s="120">
        <f t="shared" si="13"/>
        <v>0</v>
      </c>
      <c r="I21" s="120">
        <f t="shared" si="13"/>
        <v>0</v>
      </c>
      <c r="J21" s="94">
        <f t="shared" si="13"/>
        <v>1500</v>
      </c>
      <c r="K21" s="94">
        <f t="shared" si="13"/>
        <v>0</v>
      </c>
      <c r="L21" s="251">
        <f t="shared" si="13"/>
        <v>500</v>
      </c>
      <c r="M21" s="252">
        <f t="shared" si="13"/>
        <v>0</v>
      </c>
      <c r="N21" s="156">
        <f t="shared" si="13"/>
        <v>2500</v>
      </c>
      <c r="O21" s="157">
        <f t="shared" si="13"/>
        <v>0</v>
      </c>
      <c r="P21" s="251">
        <f t="shared" si="13"/>
        <v>2000</v>
      </c>
      <c r="Q21" s="258">
        <f t="shared" si="13"/>
        <v>0</v>
      </c>
      <c r="R21" s="258">
        <f t="shared" si="13"/>
        <v>2000</v>
      </c>
      <c r="S21" s="258">
        <f t="shared" si="13"/>
        <v>0</v>
      </c>
    </row>
    <row r="22" spans="2:19" ht="12.75">
      <c r="B22" s="8"/>
      <c r="C22" s="21"/>
      <c r="D22" s="8" t="s">
        <v>21</v>
      </c>
      <c r="E22" s="298" t="s">
        <v>24</v>
      </c>
      <c r="F22" s="121">
        <v>0</v>
      </c>
      <c r="G22" s="121"/>
      <c r="H22" s="121">
        <v>0</v>
      </c>
      <c r="I22" s="121"/>
      <c r="J22" s="105">
        <v>1500</v>
      </c>
      <c r="K22" s="105"/>
      <c r="L22" s="247">
        <v>500</v>
      </c>
      <c r="M22" s="248"/>
      <c r="N22" s="118">
        <v>2500</v>
      </c>
      <c r="O22" s="119"/>
      <c r="P22" s="247">
        <v>2000</v>
      </c>
      <c r="Q22" s="257"/>
      <c r="R22" s="257">
        <v>2000</v>
      </c>
      <c r="S22" s="257"/>
    </row>
    <row r="23" spans="2:19" ht="12.75">
      <c r="B23" s="17"/>
      <c r="C23" s="86" t="s">
        <v>223</v>
      </c>
      <c r="D23" s="420" t="s">
        <v>118</v>
      </c>
      <c r="E23" s="417"/>
      <c r="F23" s="120">
        <f aca="true" t="shared" si="14" ref="F23:M23">SUM(F24:F24)</f>
        <v>885</v>
      </c>
      <c r="G23" s="120">
        <f t="shared" si="14"/>
        <v>0</v>
      </c>
      <c r="H23" s="120">
        <f t="shared" si="14"/>
        <v>1718</v>
      </c>
      <c r="I23" s="120">
        <f t="shared" si="14"/>
        <v>0</v>
      </c>
      <c r="J23" s="94">
        <f t="shared" si="14"/>
        <v>2500</v>
      </c>
      <c r="K23" s="94">
        <f t="shared" si="14"/>
        <v>0</v>
      </c>
      <c r="L23" s="251">
        <f t="shared" si="14"/>
        <v>500</v>
      </c>
      <c r="M23" s="251">
        <f t="shared" si="14"/>
        <v>0</v>
      </c>
      <c r="N23" s="158">
        <f aca="true" t="shared" si="15" ref="N23:S23">SUM(N24:N24)</f>
        <v>2000</v>
      </c>
      <c r="O23" s="157">
        <f t="shared" si="15"/>
        <v>0</v>
      </c>
      <c r="P23" s="251">
        <f t="shared" si="15"/>
        <v>1000</v>
      </c>
      <c r="Q23" s="258">
        <f t="shared" si="15"/>
        <v>0</v>
      </c>
      <c r="R23" s="258">
        <f t="shared" si="15"/>
        <v>1000</v>
      </c>
      <c r="S23" s="258">
        <f t="shared" si="15"/>
        <v>0</v>
      </c>
    </row>
    <row r="24" spans="2:19" ht="12.75">
      <c r="B24" s="8"/>
      <c r="C24" s="21"/>
      <c r="D24" s="8" t="s">
        <v>21</v>
      </c>
      <c r="E24" s="298" t="s">
        <v>24</v>
      </c>
      <c r="F24" s="121">
        <v>885</v>
      </c>
      <c r="G24" s="121"/>
      <c r="H24" s="121">
        <v>1718</v>
      </c>
      <c r="I24" s="121"/>
      <c r="J24" s="105">
        <v>2500</v>
      </c>
      <c r="K24" s="105"/>
      <c r="L24" s="247">
        <v>500</v>
      </c>
      <c r="M24" s="248"/>
      <c r="N24" s="118">
        <v>2000</v>
      </c>
      <c r="O24" s="119"/>
      <c r="P24" s="247">
        <v>1000</v>
      </c>
      <c r="Q24" s="257"/>
      <c r="R24" s="257">
        <v>1000</v>
      </c>
      <c r="S24" s="257"/>
    </row>
    <row r="25" spans="2:19" ht="12.75">
      <c r="B25" s="17"/>
      <c r="C25" s="86" t="s">
        <v>223</v>
      </c>
      <c r="D25" s="420" t="s">
        <v>215</v>
      </c>
      <c r="E25" s="417"/>
      <c r="F25" s="120">
        <f aca="true" t="shared" si="16" ref="F25:S25">SUM(F26:F26)</f>
        <v>0</v>
      </c>
      <c r="G25" s="120">
        <f t="shared" si="16"/>
        <v>0</v>
      </c>
      <c r="H25" s="120">
        <f t="shared" si="16"/>
        <v>14</v>
      </c>
      <c r="I25" s="120">
        <f t="shared" si="16"/>
        <v>0</v>
      </c>
      <c r="J25" s="94">
        <f t="shared" si="16"/>
        <v>1000</v>
      </c>
      <c r="K25" s="94">
        <f t="shared" si="16"/>
        <v>0</v>
      </c>
      <c r="L25" s="251">
        <f t="shared" si="16"/>
        <v>1000</v>
      </c>
      <c r="M25" s="252">
        <f t="shared" si="16"/>
        <v>0</v>
      </c>
      <c r="N25" s="156">
        <f t="shared" si="16"/>
        <v>1000</v>
      </c>
      <c r="O25" s="157">
        <f t="shared" si="16"/>
        <v>0</v>
      </c>
      <c r="P25" s="251">
        <f t="shared" si="16"/>
        <v>300</v>
      </c>
      <c r="Q25" s="258">
        <f t="shared" si="16"/>
        <v>0</v>
      </c>
      <c r="R25" s="258">
        <f t="shared" si="16"/>
        <v>300</v>
      </c>
      <c r="S25" s="258">
        <f t="shared" si="16"/>
        <v>0</v>
      </c>
    </row>
    <row r="26" spans="2:19" ht="12.75">
      <c r="B26" s="8"/>
      <c r="C26" s="21"/>
      <c r="D26" s="8" t="s">
        <v>21</v>
      </c>
      <c r="E26" s="298" t="s">
        <v>24</v>
      </c>
      <c r="F26" s="121">
        <v>0</v>
      </c>
      <c r="G26" s="121"/>
      <c r="H26" s="121">
        <v>14</v>
      </c>
      <c r="I26" s="121"/>
      <c r="J26" s="105">
        <v>1000</v>
      </c>
      <c r="K26" s="105"/>
      <c r="L26" s="247">
        <v>1000</v>
      </c>
      <c r="M26" s="248"/>
      <c r="N26" s="118">
        <v>1000</v>
      </c>
      <c r="O26" s="119"/>
      <c r="P26" s="247">
        <v>300</v>
      </c>
      <c r="Q26" s="257"/>
      <c r="R26" s="257">
        <v>300</v>
      </c>
      <c r="S26" s="257"/>
    </row>
    <row r="27" spans="2:19" ht="12.75">
      <c r="B27" s="143">
        <v>3</v>
      </c>
      <c r="C27" s="421" t="s">
        <v>146</v>
      </c>
      <c r="D27" s="419"/>
      <c r="E27" s="419"/>
      <c r="F27" s="146">
        <f aca="true" t="shared" si="17" ref="F27:S28">SUM(F28:F28)</f>
        <v>7266</v>
      </c>
      <c r="G27" s="146">
        <f t="shared" si="17"/>
        <v>0</v>
      </c>
      <c r="H27" s="146">
        <f t="shared" si="17"/>
        <v>6466</v>
      </c>
      <c r="I27" s="146">
        <f t="shared" si="17"/>
        <v>0</v>
      </c>
      <c r="J27" s="162">
        <f t="shared" si="17"/>
        <v>10000</v>
      </c>
      <c r="K27" s="162">
        <f t="shared" si="17"/>
        <v>0</v>
      </c>
      <c r="L27" s="243">
        <f t="shared" si="17"/>
        <v>8000</v>
      </c>
      <c r="M27" s="244">
        <f t="shared" si="17"/>
        <v>0</v>
      </c>
      <c r="N27" s="154">
        <f t="shared" si="17"/>
        <v>8000</v>
      </c>
      <c r="O27" s="155">
        <f t="shared" si="17"/>
        <v>0</v>
      </c>
      <c r="P27" s="243">
        <f t="shared" si="17"/>
        <v>3000</v>
      </c>
      <c r="Q27" s="255">
        <f t="shared" si="17"/>
        <v>0</v>
      </c>
      <c r="R27" s="255">
        <f t="shared" si="17"/>
        <v>3000</v>
      </c>
      <c r="S27" s="255">
        <f t="shared" si="17"/>
        <v>0</v>
      </c>
    </row>
    <row r="28" spans="2:19" ht="12.75">
      <c r="B28" s="17"/>
      <c r="C28" s="18" t="s">
        <v>119</v>
      </c>
      <c r="D28" s="420" t="s">
        <v>120</v>
      </c>
      <c r="E28" s="417"/>
      <c r="F28" s="120">
        <f t="shared" si="17"/>
        <v>7266</v>
      </c>
      <c r="G28" s="120">
        <f t="shared" si="17"/>
        <v>0</v>
      </c>
      <c r="H28" s="120">
        <f t="shared" si="17"/>
        <v>6466</v>
      </c>
      <c r="I28" s="120">
        <f t="shared" si="17"/>
        <v>0</v>
      </c>
      <c r="J28" s="94">
        <f t="shared" si="17"/>
        <v>10000</v>
      </c>
      <c r="K28" s="94">
        <f t="shared" si="17"/>
        <v>0</v>
      </c>
      <c r="L28" s="251">
        <f t="shared" si="17"/>
        <v>8000</v>
      </c>
      <c r="M28" s="252">
        <f t="shared" si="17"/>
        <v>0</v>
      </c>
      <c r="N28" s="156">
        <f t="shared" si="17"/>
        <v>8000</v>
      </c>
      <c r="O28" s="157">
        <f t="shared" si="17"/>
        <v>0</v>
      </c>
      <c r="P28" s="251">
        <f t="shared" si="17"/>
        <v>3000</v>
      </c>
      <c r="Q28" s="258">
        <f t="shared" si="17"/>
        <v>0</v>
      </c>
      <c r="R28" s="258">
        <f t="shared" si="17"/>
        <v>3000</v>
      </c>
      <c r="S28" s="258">
        <f t="shared" si="17"/>
        <v>0</v>
      </c>
    </row>
    <row r="29" spans="2:19" ht="12.75">
      <c r="B29" s="10"/>
      <c r="C29" s="144"/>
      <c r="D29" s="10" t="s">
        <v>21</v>
      </c>
      <c r="E29" s="299" t="s">
        <v>24</v>
      </c>
      <c r="F29" s="121">
        <v>7266</v>
      </c>
      <c r="G29" s="121"/>
      <c r="H29" s="121">
        <v>6466</v>
      </c>
      <c r="I29" s="121"/>
      <c r="J29" s="105">
        <v>10000</v>
      </c>
      <c r="K29" s="105"/>
      <c r="L29" s="247">
        <v>8000</v>
      </c>
      <c r="M29" s="248"/>
      <c r="N29" s="118">
        <v>8000</v>
      </c>
      <c r="O29" s="119"/>
      <c r="P29" s="247">
        <v>3000</v>
      </c>
      <c r="Q29" s="257"/>
      <c r="R29" s="257">
        <v>3000</v>
      </c>
      <c r="S29" s="257"/>
    </row>
    <row r="30" spans="2:19" ht="12.75">
      <c r="B30" s="143">
        <v>4</v>
      </c>
      <c r="C30" s="421" t="s">
        <v>167</v>
      </c>
      <c r="D30" s="419"/>
      <c r="E30" s="419"/>
      <c r="F30" s="146">
        <f aca="true" t="shared" si="18" ref="F30:S31">SUM(F31:F31)</f>
        <v>3541</v>
      </c>
      <c r="G30" s="146">
        <f t="shared" si="18"/>
        <v>0</v>
      </c>
      <c r="H30" s="146">
        <f t="shared" si="18"/>
        <v>4337</v>
      </c>
      <c r="I30" s="146">
        <f t="shared" si="18"/>
        <v>0</v>
      </c>
      <c r="J30" s="162">
        <f t="shared" si="18"/>
        <v>5000</v>
      </c>
      <c r="K30" s="162">
        <f t="shared" si="18"/>
        <v>0</v>
      </c>
      <c r="L30" s="243">
        <f t="shared" si="18"/>
        <v>4500</v>
      </c>
      <c r="M30" s="244">
        <f t="shared" si="18"/>
        <v>0</v>
      </c>
      <c r="N30" s="154">
        <f t="shared" si="18"/>
        <v>4000</v>
      </c>
      <c r="O30" s="155">
        <f t="shared" si="18"/>
        <v>0</v>
      </c>
      <c r="P30" s="243">
        <f t="shared" si="18"/>
        <v>1500</v>
      </c>
      <c r="Q30" s="255">
        <f t="shared" si="18"/>
        <v>0</v>
      </c>
      <c r="R30" s="255">
        <f t="shared" si="18"/>
        <v>1500</v>
      </c>
      <c r="S30" s="255">
        <f t="shared" si="18"/>
        <v>0</v>
      </c>
    </row>
    <row r="31" spans="2:19" ht="12.75">
      <c r="B31" s="17"/>
      <c r="C31" s="86" t="s">
        <v>223</v>
      </c>
      <c r="D31" s="416" t="s">
        <v>222</v>
      </c>
      <c r="E31" s="417"/>
      <c r="F31" s="120">
        <f t="shared" si="18"/>
        <v>3541</v>
      </c>
      <c r="G31" s="120">
        <f t="shared" si="18"/>
        <v>0</v>
      </c>
      <c r="H31" s="120">
        <f t="shared" si="18"/>
        <v>4337</v>
      </c>
      <c r="I31" s="120">
        <f t="shared" si="18"/>
        <v>0</v>
      </c>
      <c r="J31" s="94">
        <f t="shared" si="18"/>
        <v>5000</v>
      </c>
      <c r="K31" s="94">
        <f t="shared" si="18"/>
        <v>0</v>
      </c>
      <c r="L31" s="251">
        <f t="shared" si="18"/>
        <v>4500</v>
      </c>
      <c r="M31" s="252">
        <f t="shared" si="18"/>
        <v>0</v>
      </c>
      <c r="N31" s="156">
        <f t="shared" si="18"/>
        <v>4000</v>
      </c>
      <c r="O31" s="157">
        <f t="shared" si="18"/>
        <v>0</v>
      </c>
      <c r="P31" s="251">
        <f t="shared" si="18"/>
        <v>1500</v>
      </c>
      <c r="Q31" s="258">
        <f t="shared" si="18"/>
        <v>0</v>
      </c>
      <c r="R31" s="258">
        <f t="shared" si="18"/>
        <v>1500</v>
      </c>
      <c r="S31" s="258">
        <f t="shared" si="18"/>
        <v>0</v>
      </c>
    </row>
    <row r="32" spans="2:19" ht="12.75">
      <c r="B32" s="8"/>
      <c r="C32" s="21"/>
      <c r="D32" s="8" t="s">
        <v>21</v>
      </c>
      <c r="E32" s="298" t="s">
        <v>24</v>
      </c>
      <c r="F32" s="121">
        <v>3541</v>
      </c>
      <c r="G32" s="121"/>
      <c r="H32" s="121">
        <v>4337</v>
      </c>
      <c r="I32" s="121"/>
      <c r="J32" s="105">
        <v>5000</v>
      </c>
      <c r="K32" s="105"/>
      <c r="L32" s="247">
        <v>4500</v>
      </c>
      <c r="M32" s="248"/>
      <c r="N32" s="118">
        <v>4000</v>
      </c>
      <c r="O32" s="119"/>
      <c r="P32" s="247">
        <v>1500</v>
      </c>
      <c r="Q32" s="257"/>
      <c r="R32" s="257">
        <v>1500</v>
      </c>
      <c r="S32" s="257"/>
    </row>
    <row r="33" spans="2:19" ht="12.75">
      <c r="B33" s="143">
        <v>5</v>
      </c>
      <c r="C33" s="418" t="s">
        <v>168</v>
      </c>
      <c r="D33" s="419"/>
      <c r="E33" s="419"/>
      <c r="F33" s="146">
        <f aca="true" t="shared" si="19" ref="F33:S34">SUM(F34)</f>
        <v>2401</v>
      </c>
      <c r="G33" s="146">
        <f t="shared" si="19"/>
        <v>0</v>
      </c>
      <c r="H33" s="146">
        <f t="shared" si="19"/>
        <v>915</v>
      </c>
      <c r="I33" s="146">
        <f t="shared" si="19"/>
        <v>0</v>
      </c>
      <c r="J33" s="162">
        <f t="shared" si="19"/>
        <v>2500</v>
      </c>
      <c r="K33" s="162">
        <f t="shared" si="19"/>
        <v>0</v>
      </c>
      <c r="L33" s="243">
        <f t="shared" si="19"/>
        <v>800</v>
      </c>
      <c r="M33" s="244">
        <f t="shared" si="19"/>
        <v>0</v>
      </c>
      <c r="N33" s="154">
        <f t="shared" si="19"/>
        <v>2000</v>
      </c>
      <c r="O33" s="155">
        <f t="shared" si="19"/>
        <v>0</v>
      </c>
      <c r="P33" s="243">
        <f t="shared" si="19"/>
        <v>2000</v>
      </c>
      <c r="Q33" s="255">
        <f t="shared" si="19"/>
        <v>0</v>
      </c>
      <c r="R33" s="255">
        <f t="shared" si="19"/>
        <v>2000</v>
      </c>
      <c r="S33" s="255">
        <f t="shared" si="19"/>
        <v>0</v>
      </c>
    </row>
    <row r="34" spans="2:19" ht="12.75">
      <c r="B34" s="17"/>
      <c r="C34" s="18" t="s">
        <v>121</v>
      </c>
      <c r="D34" s="420" t="s">
        <v>122</v>
      </c>
      <c r="E34" s="417"/>
      <c r="F34" s="120">
        <f>SUM(F35)</f>
        <v>2401</v>
      </c>
      <c r="G34" s="120">
        <f>SUM(G35)</f>
        <v>0</v>
      </c>
      <c r="H34" s="120">
        <f>SUM(H35)</f>
        <v>915</v>
      </c>
      <c r="I34" s="120">
        <f>SUM(I35)</f>
        <v>0</v>
      </c>
      <c r="J34" s="94">
        <f t="shared" si="19"/>
        <v>2500</v>
      </c>
      <c r="K34" s="94">
        <f t="shared" si="19"/>
        <v>0</v>
      </c>
      <c r="L34" s="251">
        <f t="shared" si="19"/>
        <v>800</v>
      </c>
      <c r="M34" s="252">
        <f t="shared" si="19"/>
        <v>0</v>
      </c>
      <c r="N34" s="156">
        <f t="shared" si="19"/>
        <v>2000</v>
      </c>
      <c r="O34" s="157">
        <f t="shared" si="19"/>
        <v>0</v>
      </c>
      <c r="P34" s="251">
        <f t="shared" si="19"/>
        <v>2000</v>
      </c>
      <c r="Q34" s="258">
        <f t="shared" si="19"/>
        <v>0</v>
      </c>
      <c r="R34" s="258">
        <f t="shared" si="19"/>
        <v>2000</v>
      </c>
      <c r="S34" s="258">
        <f t="shared" si="19"/>
        <v>0</v>
      </c>
    </row>
    <row r="35" spans="2:19" ht="13.5" thickBot="1">
      <c r="B35" s="8"/>
      <c r="C35" s="21"/>
      <c r="D35" s="8" t="s">
        <v>21</v>
      </c>
      <c r="E35" s="298" t="s">
        <v>24</v>
      </c>
      <c r="F35" s="121">
        <v>2401</v>
      </c>
      <c r="G35" s="121"/>
      <c r="H35" s="121">
        <v>915</v>
      </c>
      <c r="I35" s="121"/>
      <c r="J35" s="105">
        <v>2500</v>
      </c>
      <c r="K35" s="105"/>
      <c r="L35" s="247">
        <v>800</v>
      </c>
      <c r="M35" s="248"/>
      <c r="N35" s="159">
        <v>2000</v>
      </c>
      <c r="O35" s="160"/>
      <c r="P35" s="247">
        <v>2000</v>
      </c>
      <c r="Q35" s="257"/>
      <c r="R35" s="257">
        <v>2000</v>
      </c>
      <c r="S35" s="257"/>
    </row>
    <row r="36" spans="6:19" ht="34.5">
      <c r="F36" s="73"/>
      <c r="G36" s="59"/>
      <c r="H36" s="72"/>
      <c r="I36" s="1"/>
      <c r="J36" s="1"/>
      <c r="K36" s="1"/>
      <c r="L36" s="315"/>
      <c r="M36" s="1"/>
      <c r="N36" s="65"/>
      <c r="O36" s="1"/>
      <c r="P36" s="74"/>
      <c r="Q36" s="1"/>
      <c r="R36" s="75"/>
      <c r="S36" s="1"/>
    </row>
    <row r="37" spans="6:19" ht="12.75">
      <c r="F37" s="59"/>
      <c r="G37" s="59"/>
      <c r="H37" s="5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6:19" ht="20.25">
      <c r="F38" s="1"/>
      <c r="G38" s="1"/>
      <c r="H38" s="1"/>
      <c r="I38" s="1"/>
      <c r="J38" s="1"/>
      <c r="K38" s="1"/>
      <c r="L38" s="1"/>
      <c r="M38" s="1"/>
      <c r="N38" s="361"/>
      <c r="O38" s="1"/>
      <c r="P38" s="1"/>
      <c r="Q38" s="1"/>
      <c r="R38" s="1"/>
      <c r="S38" s="1"/>
    </row>
  </sheetData>
  <sheetProtection/>
  <mergeCells count="27">
    <mergeCell ref="F3:G3"/>
    <mergeCell ref="H3:I3"/>
    <mergeCell ref="C20:E20"/>
    <mergeCell ref="B5:E5"/>
    <mergeCell ref="B2:E2"/>
    <mergeCell ref="B3:B4"/>
    <mergeCell ref="C3:D4"/>
    <mergeCell ref="E3:E4"/>
    <mergeCell ref="P3:Q3"/>
    <mergeCell ref="R3:S3"/>
    <mergeCell ref="D13:E13"/>
    <mergeCell ref="D17:E17"/>
    <mergeCell ref="C6:E6"/>
    <mergeCell ref="D7:E7"/>
    <mergeCell ref="D11:E11"/>
    <mergeCell ref="N3:O3"/>
    <mergeCell ref="L3:M3"/>
    <mergeCell ref="J3:K3"/>
    <mergeCell ref="D31:E31"/>
    <mergeCell ref="C33:E33"/>
    <mergeCell ref="D34:E34"/>
    <mergeCell ref="D21:E21"/>
    <mergeCell ref="D23:E23"/>
    <mergeCell ref="D25:E25"/>
    <mergeCell ref="C27:E27"/>
    <mergeCell ref="D28:E28"/>
    <mergeCell ref="C30:E30"/>
  </mergeCells>
  <printOptions horizontalCentered="1"/>
  <pageMargins left="0.25" right="0.25" top="0.75" bottom="0.75" header="0.3" footer="0.3"/>
  <pageSetup fitToHeight="1" fitToWidth="1" horizontalDpi="600" verticalDpi="600" orientation="landscape" paperSize="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89" t="s">
        <v>287</v>
      </c>
      <c r="C1" s="189"/>
      <c r="D1" s="193"/>
      <c r="E1" s="193"/>
      <c r="F1" s="193"/>
    </row>
    <row r="2" spans="2:6" ht="12.75">
      <c r="B2" s="189" t="s">
        <v>288</v>
      </c>
      <c r="C2" s="189"/>
      <c r="D2" s="193"/>
      <c r="E2" s="193"/>
      <c r="F2" s="193"/>
    </row>
    <row r="3" spans="2:6" ht="12.75">
      <c r="B3" s="190"/>
      <c r="C3" s="190"/>
      <c r="D3" s="194"/>
      <c r="E3" s="194"/>
      <c r="F3" s="194"/>
    </row>
    <row r="4" spans="2:6" ht="51">
      <c r="B4" s="190" t="s">
        <v>289</v>
      </c>
      <c r="C4" s="190"/>
      <c r="D4" s="194"/>
      <c r="E4" s="194"/>
      <c r="F4" s="194"/>
    </row>
    <row r="5" spans="2:6" ht="12.75">
      <c r="B5" s="190"/>
      <c r="C5" s="190"/>
      <c r="D5" s="194"/>
      <c r="E5" s="194"/>
      <c r="F5" s="194"/>
    </row>
    <row r="6" spans="2:6" ht="12.75">
      <c r="B6" s="189" t="s">
        <v>290</v>
      </c>
      <c r="C6" s="189"/>
      <c r="D6" s="193"/>
      <c r="E6" s="193" t="s">
        <v>291</v>
      </c>
      <c r="F6" s="193" t="s">
        <v>292</v>
      </c>
    </row>
    <row r="7" spans="2:6" ht="13.5" thickBot="1">
      <c r="B7" s="190"/>
      <c r="C7" s="190"/>
      <c r="D7" s="194"/>
      <c r="E7" s="194"/>
      <c r="F7" s="194"/>
    </row>
    <row r="8" spans="2:6" ht="39" thickBot="1">
      <c r="B8" s="191" t="s">
        <v>293</v>
      </c>
      <c r="C8" s="192"/>
      <c r="D8" s="195"/>
      <c r="E8" s="195">
        <v>227</v>
      </c>
      <c r="F8" s="196" t="s">
        <v>294</v>
      </c>
    </row>
    <row r="9" spans="2:6" ht="12.75">
      <c r="B9" s="190"/>
      <c r="C9" s="190"/>
      <c r="D9" s="194"/>
      <c r="E9" s="194"/>
      <c r="F9" s="194"/>
    </row>
    <row r="10" spans="2:6" ht="12.75">
      <c r="B10" s="190"/>
      <c r="C10" s="190"/>
      <c r="D10" s="194"/>
      <c r="E10" s="194"/>
      <c r="F10" s="19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8"/>
  <sheetViews>
    <sheetView showGridLines="0" showZeros="0" zoomScalePageLayoutView="0" workbookViewId="0" topLeftCell="A19">
      <selection activeCell="N39" sqref="N39"/>
    </sheetView>
  </sheetViews>
  <sheetFormatPr defaultColWidth="9.140625" defaultRowHeight="12.75"/>
  <cols>
    <col min="1" max="1" width="3.140625" style="0" customWidth="1"/>
    <col min="2" max="2" width="2.8515625" style="0" customWidth="1"/>
    <col min="3" max="4" width="10.7109375" style="0" customWidth="1"/>
    <col min="5" max="5" width="34.28125" style="0" customWidth="1"/>
    <col min="6" max="6" width="12.28125" style="0" customWidth="1"/>
    <col min="7" max="7" width="10.7109375" style="0" customWidth="1"/>
    <col min="8" max="8" width="12.00390625" style="0" customWidth="1"/>
    <col min="9" max="9" width="10.7109375" style="0" customWidth="1"/>
    <col min="10" max="10" width="12.7109375" style="0" customWidth="1"/>
    <col min="11" max="11" width="10.7109375" style="0" customWidth="1"/>
    <col min="12" max="12" width="11.8515625" style="0" customWidth="1"/>
    <col min="13" max="13" width="10.7109375" style="0" customWidth="1"/>
    <col min="14" max="14" width="12.8515625" style="0" customWidth="1"/>
    <col min="15" max="15" width="10.7109375" style="0" customWidth="1"/>
    <col min="16" max="16" width="11.7109375" style="0" customWidth="1"/>
    <col min="17" max="17" width="10.7109375" style="0" customWidth="1"/>
    <col min="18" max="18" width="13.421875" style="0" customWidth="1"/>
    <col min="19" max="19" width="10.7109375" style="0" customWidth="1"/>
  </cols>
  <sheetData>
    <row r="2" spans="2:19" ht="13.5" thickBot="1">
      <c r="B2" s="453" t="s">
        <v>128</v>
      </c>
      <c r="C2" s="433"/>
      <c r="D2" s="433"/>
      <c r="E2" s="433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2:19" ht="12.75" customHeight="1">
      <c r="B3" s="454" t="s">
        <v>153</v>
      </c>
      <c r="C3" s="456" t="s">
        <v>154</v>
      </c>
      <c r="D3" s="457"/>
      <c r="E3" s="460" t="s">
        <v>155</v>
      </c>
      <c r="F3" s="427" t="s">
        <v>259</v>
      </c>
      <c r="G3" s="427"/>
      <c r="H3" s="405" t="s">
        <v>268</v>
      </c>
      <c r="I3" s="452"/>
      <c r="J3" s="405" t="s">
        <v>317</v>
      </c>
      <c r="K3" s="405"/>
      <c r="L3" s="443" t="s">
        <v>312</v>
      </c>
      <c r="M3" s="444"/>
      <c r="N3" s="447" t="s">
        <v>313</v>
      </c>
      <c r="O3" s="448"/>
      <c r="P3" s="445" t="s">
        <v>314</v>
      </c>
      <c r="Q3" s="445"/>
      <c r="R3" s="446" t="s">
        <v>315</v>
      </c>
      <c r="S3" s="446"/>
    </row>
    <row r="4" spans="2:19" ht="25.5">
      <c r="B4" s="455"/>
      <c r="C4" s="458"/>
      <c r="D4" s="459"/>
      <c r="E4" s="461"/>
      <c r="F4" s="294" t="s">
        <v>2</v>
      </c>
      <c r="G4" s="294" t="s">
        <v>1</v>
      </c>
      <c r="H4" s="291" t="s">
        <v>2</v>
      </c>
      <c r="I4" s="216" t="s">
        <v>1</v>
      </c>
      <c r="J4" s="291" t="s">
        <v>2</v>
      </c>
      <c r="K4" s="291" t="s">
        <v>1</v>
      </c>
      <c r="L4" s="348" t="s">
        <v>2</v>
      </c>
      <c r="M4" s="349" t="s">
        <v>1</v>
      </c>
      <c r="N4" s="334" t="s">
        <v>2</v>
      </c>
      <c r="O4" s="335" t="s">
        <v>1</v>
      </c>
      <c r="P4" s="292" t="s">
        <v>2</v>
      </c>
      <c r="Q4" s="292" t="s">
        <v>1</v>
      </c>
      <c r="R4" s="293" t="s">
        <v>2</v>
      </c>
      <c r="S4" s="293" t="s">
        <v>1</v>
      </c>
    </row>
    <row r="5" spans="2:19" ht="12.75">
      <c r="B5" s="449" t="s">
        <v>187</v>
      </c>
      <c r="C5" s="450"/>
      <c r="D5" s="450"/>
      <c r="E5" s="451"/>
      <c r="F5" s="207">
        <f>F6+F15+F25+F32</f>
        <v>2123824</v>
      </c>
      <c r="G5" s="207">
        <f>G6+G15+G25+G32</f>
        <v>23980</v>
      </c>
      <c r="H5" s="207">
        <f>H6+H15+H25+H32</f>
        <v>2316521</v>
      </c>
      <c r="I5" s="301">
        <f>I6+I15+I25+I32</f>
        <v>2978</v>
      </c>
      <c r="J5" s="207">
        <f aca="true" t="shared" si="0" ref="J5:S5">J6+J15+J25+J32</f>
        <v>2334966</v>
      </c>
      <c r="K5" s="207">
        <f t="shared" si="0"/>
        <v>0</v>
      </c>
      <c r="L5" s="263">
        <f t="shared" si="0"/>
        <v>2420086</v>
      </c>
      <c r="M5" s="301">
        <f t="shared" si="0"/>
        <v>0</v>
      </c>
      <c r="N5" s="336">
        <f t="shared" si="0"/>
        <v>2382430</v>
      </c>
      <c r="O5" s="337">
        <f t="shared" si="0"/>
        <v>0</v>
      </c>
      <c r="P5" s="207">
        <f t="shared" si="0"/>
        <v>2347900</v>
      </c>
      <c r="Q5" s="207">
        <f t="shared" si="0"/>
        <v>0</v>
      </c>
      <c r="R5" s="264">
        <f t="shared" si="0"/>
        <v>2347900</v>
      </c>
      <c r="S5" s="264">
        <f t="shared" si="0"/>
        <v>0</v>
      </c>
    </row>
    <row r="6" spans="2:19" ht="12.75">
      <c r="B6" s="100">
        <v>1</v>
      </c>
      <c r="C6" s="350" t="s">
        <v>12</v>
      </c>
      <c r="D6" s="350"/>
      <c r="E6" s="350"/>
      <c r="F6" s="162">
        <f aca="true" t="shared" si="1" ref="F6:S6">F7</f>
        <v>1515144</v>
      </c>
      <c r="G6" s="162">
        <f t="shared" si="1"/>
        <v>3980</v>
      </c>
      <c r="H6" s="351">
        <f t="shared" si="1"/>
        <v>1698462</v>
      </c>
      <c r="I6" s="355">
        <f t="shared" si="1"/>
        <v>0</v>
      </c>
      <c r="J6" s="351">
        <f t="shared" si="1"/>
        <v>1662000</v>
      </c>
      <c r="K6" s="351">
        <f t="shared" si="1"/>
        <v>0</v>
      </c>
      <c r="L6" s="243">
        <f t="shared" si="1"/>
        <v>1754471</v>
      </c>
      <c r="M6" s="244">
        <f t="shared" si="1"/>
        <v>0</v>
      </c>
      <c r="N6" s="338">
        <f t="shared" si="1"/>
        <v>1679000</v>
      </c>
      <c r="O6" s="339">
        <f t="shared" si="1"/>
        <v>0</v>
      </c>
      <c r="P6" s="261">
        <f t="shared" si="1"/>
        <v>1674000</v>
      </c>
      <c r="Q6" s="261">
        <f t="shared" si="1"/>
        <v>0</v>
      </c>
      <c r="R6" s="255">
        <f t="shared" si="1"/>
        <v>1674000</v>
      </c>
      <c r="S6" s="255">
        <f t="shared" si="1"/>
        <v>0</v>
      </c>
    </row>
    <row r="7" spans="2:19" ht="12.75">
      <c r="B7" s="101"/>
      <c r="C7" s="86" t="s">
        <v>17</v>
      </c>
      <c r="D7" s="424" t="s">
        <v>12</v>
      </c>
      <c r="E7" s="442"/>
      <c r="F7" s="94">
        <f>SUM(F8:F14)</f>
        <v>1515144</v>
      </c>
      <c r="G7" s="94">
        <f>SUM(G8:G14)</f>
        <v>3980</v>
      </c>
      <c r="H7" s="94">
        <f>SUM(H8:H14)</f>
        <v>1698462</v>
      </c>
      <c r="I7" s="97">
        <f>SUM(I8:I14)</f>
        <v>0</v>
      </c>
      <c r="J7" s="94">
        <f>SUM(J8:J14)</f>
        <v>1662000</v>
      </c>
      <c r="K7" s="94">
        <f aca="true" t="shared" si="2" ref="K7:S7">SUM(K8:K14)</f>
        <v>0</v>
      </c>
      <c r="L7" s="352">
        <f t="shared" si="2"/>
        <v>1754471</v>
      </c>
      <c r="M7" s="252">
        <f t="shared" si="2"/>
        <v>0</v>
      </c>
      <c r="N7" s="340">
        <f>SUM(N8:N14)</f>
        <v>1679000</v>
      </c>
      <c r="O7" s="341">
        <f>SUM(O8:O14)</f>
        <v>0</v>
      </c>
      <c r="P7" s="262">
        <f t="shared" si="2"/>
        <v>1674000</v>
      </c>
      <c r="Q7" s="262">
        <f t="shared" si="2"/>
        <v>0</v>
      </c>
      <c r="R7" s="258">
        <f t="shared" si="2"/>
        <v>1674000</v>
      </c>
      <c r="S7" s="258">
        <f t="shared" si="2"/>
        <v>0</v>
      </c>
    </row>
    <row r="8" spans="2:19" ht="12.75">
      <c r="B8" s="102"/>
      <c r="C8" s="103"/>
      <c r="D8" s="83" t="s">
        <v>19</v>
      </c>
      <c r="E8" s="104" t="s">
        <v>6</v>
      </c>
      <c r="F8" s="105">
        <v>920571</v>
      </c>
      <c r="G8" s="105"/>
      <c r="H8" s="105">
        <v>1076798</v>
      </c>
      <c r="I8" s="106"/>
      <c r="J8" s="105">
        <v>1050000</v>
      </c>
      <c r="K8" s="105"/>
      <c r="L8" s="353">
        <v>1052600</v>
      </c>
      <c r="M8" s="248"/>
      <c r="N8" s="342">
        <v>1065000</v>
      </c>
      <c r="O8" s="343"/>
      <c r="P8" s="270">
        <v>1050000</v>
      </c>
      <c r="Q8" s="270"/>
      <c r="R8" s="257">
        <v>1050000</v>
      </c>
      <c r="S8" s="257"/>
    </row>
    <row r="9" spans="2:19" ht="12.75">
      <c r="B9" s="102"/>
      <c r="C9" s="103"/>
      <c r="D9" s="83" t="s">
        <v>20</v>
      </c>
      <c r="E9" s="104" t="s">
        <v>23</v>
      </c>
      <c r="F9" s="105">
        <v>339171</v>
      </c>
      <c r="G9" s="105"/>
      <c r="H9" s="105">
        <v>372064</v>
      </c>
      <c r="I9" s="106"/>
      <c r="J9" s="105">
        <v>388000</v>
      </c>
      <c r="K9" s="105"/>
      <c r="L9" s="353">
        <v>388909</v>
      </c>
      <c r="M9" s="248"/>
      <c r="N9" s="342">
        <v>390000</v>
      </c>
      <c r="O9" s="343"/>
      <c r="P9" s="270">
        <v>400000</v>
      </c>
      <c r="Q9" s="270"/>
      <c r="R9" s="257">
        <v>400000</v>
      </c>
      <c r="S9" s="257"/>
    </row>
    <row r="10" spans="2:19" ht="12.75">
      <c r="B10" s="102"/>
      <c r="C10" s="103"/>
      <c r="D10" s="83" t="s">
        <v>21</v>
      </c>
      <c r="E10" s="104" t="s">
        <v>24</v>
      </c>
      <c r="F10" s="105">
        <v>230072</v>
      </c>
      <c r="G10" s="105"/>
      <c r="H10" s="105">
        <v>227749</v>
      </c>
      <c r="I10" s="106"/>
      <c r="J10" s="105">
        <v>200000</v>
      </c>
      <c r="K10" s="105"/>
      <c r="L10" s="353">
        <v>287397</v>
      </c>
      <c r="M10" s="248"/>
      <c r="N10" s="342">
        <v>200000</v>
      </c>
      <c r="O10" s="343"/>
      <c r="P10" s="270">
        <v>200000</v>
      </c>
      <c r="Q10" s="270"/>
      <c r="R10" s="257">
        <v>200000</v>
      </c>
      <c r="S10" s="257"/>
    </row>
    <row r="11" spans="2:19" ht="12.75">
      <c r="B11" s="102"/>
      <c r="C11" s="103"/>
      <c r="D11" s="83" t="s">
        <v>21</v>
      </c>
      <c r="E11" s="104" t="s">
        <v>80</v>
      </c>
      <c r="F11" s="105">
        <v>20355</v>
      </c>
      <c r="G11" s="105"/>
      <c r="H11" s="105">
        <v>18860</v>
      </c>
      <c r="I11" s="106"/>
      <c r="J11" s="105">
        <v>20000</v>
      </c>
      <c r="K11" s="105"/>
      <c r="L11" s="353">
        <v>20000</v>
      </c>
      <c r="M11" s="248"/>
      <c r="N11" s="342">
        <v>20000</v>
      </c>
      <c r="O11" s="343"/>
      <c r="P11" s="270">
        <v>20000</v>
      </c>
      <c r="Q11" s="270"/>
      <c r="R11" s="257">
        <v>20000</v>
      </c>
      <c r="S11" s="257"/>
    </row>
    <row r="12" spans="2:19" ht="12.75">
      <c r="B12" s="102"/>
      <c r="C12" s="103"/>
      <c r="D12" s="83" t="s">
        <v>22</v>
      </c>
      <c r="E12" s="104" t="s">
        <v>28</v>
      </c>
      <c r="F12" s="105">
        <v>4942</v>
      </c>
      <c r="G12" s="105"/>
      <c r="H12" s="105">
        <v>2941</v>
      </c>
      <c r="I12" s="106"/>
      <c r="J12" s="105">
        <v>4000</v>
      </c>
      <c r="K12" s="105"/>
      <c r="L12" s="353">
        <v>5482</v>
      </c>
      <c r="M12" s="248"/>
      <c r="N12" s="342">
        <v>4000</v>
      </c>
      <c r="O12" s="343"/>
      <c r="P12" s="270">
        <v>4000</v>
      </c>
      <c r="Q12" s="270"/>
      <c r="R12" s="257">
        <v>4000</v>
      </c>
      <c r="S12" s="257"/>
    </row>
    <row r="13" spans="2:19" ht="12.75">
      <c r="B13" s="102"/>
      <c r="C13" s="103"/>
      <c r="D13" s="83" t="s">
        <v>79</v>
      </c>
      <c r="E13" s="104" t="s">
        <v>1</v>
      </c>
      <c r="F13" s="105"/>
      <c r="G13" s="105">
        <v>3980</v>
      </c>
      <c r="H13" s="105"/>
      <c r="I13" s="106"/>
      <c r="J13" s="105"/>
      <c r="K13" s="105"/>
      <c r="L13" s="353">
        <v>0</v>
      </c>
      <c r="M13" s="248"/>
      <c r="N13" s="342"/>
      <c r="O13" s="343"/>
      <c r="P13" s="270"/>
      <c r="Q13" s="270"/>
      <c r="R13" s="257"/>
      <c r="S13" s="257"/>
    </row>
    <row r="14" spans="2:19" ht="12.75">
      <c r="B14" s="102"/>
      <c r="C14" s="103" t="s">
        <v>150</v>
      </c>
      <c r="D14" s="107"/>
      <c r="E14" s="104" t="s">
        <v>151</v>
      </c>
      <c r="F14" s="105">
        <v>33</v>
      </c>
      <c r="G14" s="105"/>
      <c r="H14" s="105">
        <v>50</v>
      </c>
      <c r="I14" s="106"/>
      <c r="J14" s="105"/>
      <c r="K14" s="105"/>
      <c r="L14" s="353">
        <v>83</v>
      </c>
      <c r="M14" s="248"/>
      <c r="N14" s="342"/>
      <c r="O14" s="343"/>
      <c r="P14" s="270"/>
      <c r="Q14" s="270"/>
      <c r="R14" s="257"/>
      <c r="S14" s="257"/>
    </row>
    <row r="15" spans="2:19" ht="12.75">
      <c r="B15" s="142">
        <v>2</v>
      </c>
      <c r="C15" s="418" t="s">
        <v>13</v>
      </c>
      <c r="D15" s="440"/>
      <c r="E15" s="441"/>
      <c r="F15" s="162">
        <f aca="true" t="shared" si="3" ref="F15:S15">F16+F22</f>
        <v>311852</v>
      </c>
      <c r="G15" s="162">
        <f t="shared" si="3"/>
        <v>0</v>
      </c>
      <c r="H15" s="351">
        <f t="shared" si="3"/>
        <v>353340</v>
      </c>
      <c r="I15" s="355">
        <f t="shared" si="3"/>
        <v>0</v>
      </c>
      <c r="J15" s="351">
        <f t="shared" si="3"/>
        <v>368756</v>
      </c>
      <c r="K15" s="351">
        <f t="shared" si="3"/>
        <v>0</v>
      </c>
      <c r="L15" s="243">
        <f t="shared" si="3"/>
        <v>380505</v>
      </c>
      <c r="M15" s="244">
        <f t="shared" si="3"/>
        <v>0</v>
      </c>
      <c r="N15" s="338">
        <f t="shared" si="3"/>
        <v>417864</v>
      </c>
      <c r="O15" s="339">
        <f t="shared" si="3"/>
        <v>0</v>
      </c>
      <c r="P15" s="261">
        <f t="shared" si="3"/>
        <v>369000</v>
      </c>
      <c r="Q15" s="261">
        <f t="shared" si="3"/>
        <v>0</v>
      </c>
      <c r="R15" s="255">
        <f t="shared" si="3"/>
        <v>369000</v>
      </c>
      <c r="S15" s="255">
        <f t="shared" si="3"/>
        <v>0</v>
      </c>
    </row>
    <row r="16" spans="2:19" ht="12.75">
      <c r="B16" s="101"/>
      <c r="C16" s="86" t="s">
        <v>14</v>
      </c>
      <c r="D16" s="424" t="s">
        <v>13</v>
      </c>
      <c r="E16" s="442"/>
      <c r="F16" s="94">
        <f aca="true" t="shared" si="4" ref="F16:S16">SUM(F17:F21)</f>
        <v>296148</v>
      </c>
      <c r="G16" s="94">
        <f t="shared" si="4"/>
        <v>0</v>
      </c>
      <c r="H16" s="94">
        <f t="shared" si="4"/>
        <v>341969</v>
      </c>
      <c r="I16" s="97">
        <f t="shared" si="4"/>
        <v>0</v>
      </c>
      <c r="J16" s="94">
        <f t="shared" si="4"/>
        <v>357756</v>
      </c>
      <c r="K16" s="94">
        <f t="shared" si="4"/>
        <v>0</v>
      </c>
      <c r="L16" s="251">
        <f t="shared" si="4"/>
        <v>368500</v>
      </c>
      <c r="M16" s="252">
        <f t="shared" si="4"/>
        <v>0</v>
      </c>
      <c r="N16" s="340">
        <f t="shared" si="4"/>
        <v>406864</v>
      </c>
      <c r="O16" s="341">
        <f t="shared" si="4"/>
        <v>0</v>
      </c>
      <c r="P16" s="262">
        <f t="shared" si="4"/>
        <v>358000</v>
      </c>
      <c r="Q16" s="262">
        <f t="shared" si="4"/>
        <v>0</v>
      </c>
      <c r="R16" s="258">
        <f t="shared" si="4"/>
        <v>358000</v>
      </c>
      <c r="S16" s="258">
        <f t="shared" si="4"/>
        <v>0</v>
      </c>
    </row>
    <row r="17" spans="2:19" ht="12.75">
      <c r="B17" s="102"/>
      <c r="C17" s="103"/>
      <c r="D17" s="83" t="s">
        <v>19</v>
      </c>
      <c r="E17" s="104" t="s">
        <v>6</v>
      </c>
      <c r="F17" s="105">
        <v>181065</v>
      </c>
      <c r="G17" s="105"/>
      <c r="H17" s="105">
        <v>213391</v>
      </c>
      <c r="I17" s="106"/>
      <c r="J17" s="105">
        <v>230000</v>
      </c>
      <c r="K17" s="105"/>
      <c r="L17" s="247">
        <v>230000</v>
      </c>
      <c r="M17" s="248"/>
      <c r="N17" s="342">
        <v>252000</v>
      </c>
      <c r="O17" s="343"/>
      <c r="P17" s="270">
        <v>230000</v>
      </c>
      <c r="Q17" s="270"/>
      <c r="R17" s="257">
        <v>230000</v>
      </c>
      <c r="S17" s="257"/>
    </row>
    <row r="18" spans="2:19" ht="12.75">
      <c r="B18" s="102"/>
      <c r="C18" s="103"/>
      <c r="D18" s="83" t="s">
        <v>20</v>
      </c>
      <c r="E18" s="104" t="s">
        <v>23</v>
      </c>
      <c r="F18" s="105">
        <v>67619</v>
      </c>
      <c r="G18" s="105"/>
      <c r="H18" s="105">
        <v>74658</v>
      </c>
      <c r="I18" s="106"/>
      <c r="J18" s="105">
        <v>87000</v>
      </c>
      <c r="K18" s="105"/>
      <c r="L18" s="247">
        <v>87000</v>
      </c>
      <c r="M18" s="248"/>
      <c r="N18" s="342">
        <v>92864</v>
      </c>
      <c r="O18" s="343"/>
      <c r="P18" s="270">
        <v>87000</v>
      </c>
      <c r="Q18" s="270"/>
      <c r="R18" s="257">
        <v>87000</v>
      </c>
      <c r="S18" s="257"/>
    </row>
    <row r="19" spans="2:19" ht="12.75">
      <c r="B19" s="102"/>
      <c r="C19" s="103"/>
      <c r="D19" s="83" t="s">
        <v>21</v>
      </c>
      <c r="E19" s="104" t="s">
        <v>24</v>
      </c>
      <c r="F19" s="105">
        <v>47071</v>
      </c>
      <c r="G19" s="105"/>
      <c r="H19" s="105">
        <v>48179</v>
      </c>
      <c r="I19" s="106"/>
      <c r="J19" s="105">
        <v>40256</v>
      </c>
      <c r="K19" s="105"/>
      <c r="L19" s="247">
        <v>48400</v>
      </c>
      <c r="M19" s="248"/>
      <c r="N19" s="342">
        <v>60000</v>
      </c>
      <c r="O19" s="343"/>
      <c r="P19" s="270">
        <v>40500</v>
      </c>
      <c r="Q19" s="270"/>
      <c r="R19" s="257">
        <v>40500</v>
      </c>
      <c r="S19" s="257"/>
    </row>
    <row r="20" spans="2:19" ht="12.75">
      <c r="B20" s="102"/>
      <c r="C20" s="103"/>
      <c r="D20" s="83" t="s">
        <v>22</v>
      </c>
      <c r="E20" s="104" t="s">
        <v>28</v>
      </c>
      <c r="F20" s="105">
        <v>393</v>
      </c>
      <c r="G20" s="105"/>
      <c r="H20" s="105">
        <v>5741</v>
      </c>
      <c r="I20" s="106"/>
      <c r="J20" s="105">
        <v>500</v>
      </c>
      <c r="K20" s="105"/>
      <c r="L20" s="247">
        <v>3100</v>
      </c>
      <c r="M20" s="248"/>
      <c r="N20" s="342">
        <v>2000</v>
      </c>
      <c r="O20" s="343"/>
      <c r="P20" s="270">
        <v>500</v>
      </c>
      <c r="Q20" s="270"/>
      <c r="R20" s="257">
        <v>500</v>
      </c>
      <c r="S20" s="257"/>
    </row>
    <row r="21" spans="2:19" ht="12.75">
      <c r="B21" s="102"/>
      <c r="C21" s="103"/>
      <c r="D21" s="83" t="s">
        <v>79</v>
      </c>
      <c r="E21" s="104" t="s">
        <v>1</v>
      </c>
      <c r="F21" s="105"/>
      <c r="G21" s="105"/>
      <c r="H21" s="105"/>
      <c r="I21" s="106"/>
      <c r="J21" s="105"/>
      <c r="K21" s="105"/>
      <c r="L21" s="247"/>
      <c r="M21" s="248"/>
      <c r="N21" s="342"/>
      <c r="O21" s="343"/>
      <c r="P21" s="270"/>
      <c r="Q21" s="270"/>
      <c r="R21" s="257"/>
      <c r="S21" s="257"/>
    </row>
    <row r="22" spans="2:19" ht="12.75">
      <c r="B22" s="101"/>
      <c r="C22" s="86" t="s">
        <v>77</v>
      </c>
      <c r="D22" s="424" t="s">
        <v>27</v>
      </c>
      <c r="E22" s="442"/>
      <c r="F22" s="94">
        <f aca="true" t="shared" si="5" ref="F22:R22">SUM(F23:F24)</f>
        <v>15704</v>
      </c>
      <c r="G22" s="94">
        <f t="shared" si="5"/>
        <v>0</v>
      </c>
      <c r="H22" s="94">
        <f t="shared" si="5"/>
        <v>11371</v>
      </c>
      <c r="I22" s="97">
        <f t="shared" si="5"/>
        <v>0</v>
      </c>
      <c r="J22" s="94">
        <f t="shared" si="5"/>
        <v>11000</v>
      </c>
      <c r="K22" s="94">
        <f t="shared" si="5"/>
        <v>0</v>
      </c>
      <c r="L22" s="251">
        <f t="shared" si="5"/>
        <v>12005</v>
      </c>
      <c r="M22" s="252">
        <f t="shared" si="5"/>
        <v>0</v>
      </c>
      <c r="N22" s="344">
        <f t="shared" si="5"/>
        <v>11000</v>
      </c>
      <c r="O22" s="341">
        <f t="shared" si="5"/>
        <v>0</v>
      </c>
      <c r="P22" s="262">
        <f t="shared" si="5"/>
        <v>11000</v>
      </c>
      <c r="Q22" s="262">
        <f t="shared" si="5"/>
        <v>0</v>
      </c>
      <c r="R22" s="258">
        <f t="shared" si="5"/>
        <v>11000</v>
      </c>
      <c r="S22" s="258">
        <f>SUM(S23:S24)</f>
        <v>0</v>
      </c>
    </row>
    <row r="23" spans="2:19" ht="12.75">
      <c r="B23" s="102"/>
      <c r="C23" s="103"/>
      <c r="D23" s="83" t="s">
        <v>19</v>
      </c>
      <c r="E23" s="104" t="s">
        <v>6</v>
      </c>
      <c r="F23" s="105">
        <v>7626</v>
      </c>
      <c r="G23" s="105"/>
      <c r="H23" s="105">
        <v>6763</v>
      </c>
      <c r="I23" s="106"/>
      <c r="J23" s="105">
        <v>6000</v>
      </c>
      <c r="K23" s="105"/>
      <c r="L23" s="247">
        <v>6000</v>
      </c>
      <c r="M23" s="248"/>
      <c r="N23" s="342">
        <v>6000</v>
      </c>
      <c r="O23" s="343"/>
      <c r="P23" s="270">
        <v>6000</v>
      </c>
      <c r="Q23" s="270"/>
      <c r="R23" s="257">
        <v>6000</v>
      </c>
      <c r="S23" s="257"/>
    </row>
    <row r="24" spans="2:19" ht="12.75">
      <c r="B24" s="102"/>
      <c r="C24" s="103"/>
      <c r="D24" s="83" t="s">
        <v>21</v>
      </c>
      <c r="E24" s="104" t="s">
        <v>24</v>
      </c>
      <c r="F24" s="105">
        <v>8078</v>
      </c>
      <c r="G24" s="105"/>
      <c r="H24" s="105">
        <v>4608</v>
      </c>
      <c r="I24" s="106"/>
      <c r="J24" s="105">
        <v>5000</v>
      </c>
      <c r="K24" s="105"/>
      <c r="L24" s="247">
        <v>6005</v>
      </c>
      <c r="M24" s="248"/>
      <c r="N24" s="342">
        <v>5000</v>
      </c>
      <c r="O24" s="343"/>
      <c r="P24" s="270">
        <v>5000</v>
      </c>
      <c r="Q24" s="270"/>
      <c r="R24" s="257">
        <v>5000</v>
      </c>
      <c r="S24" s="257"/>
    </row>
    <row r="25" spans="2:19" ht="12.75">
      <c r="B25" s="100">
        <v>3</v>
      </c>
      <c r="C25" s="418" t="s">
        <v>15</v>
      </c>
      <c r="D25" s="440"/>
      <c r="E25" s="441"/>
      <c r="F25" s="162">
        <f aca="true" t="shared" si="6" ref="F25:S25">F26</f>
        <v>232690</v>
      </c>
      <c r="G25" s="162">
        <f t="shared" si="6"/>
        <v>20000</v>
      </c>
      <c r="H25" s="162">
        <f t="shared" si="6"/>
        <v>198533</v>
      </c>
      <c r="I25" s="163">
        <f t="shared" si="6"/>
        <v>2978</v>
      </c>
      <c r="J25" s="162">
        <f t="shared" si="6"/>
        <v>230070</v>
      </c>
      <c r="K25" s="162">
        <f t="shared" si="6"/>
        <v>0</v>
      </c>
      <c r="L25" s="243">
        <f t="shared" si="6"/>
        <v>210970</v>
      </c>
      <c r="M25" s="243">
        <f t="shared" si="6"/>
        <v>0</v>
      </c>
      <c r="N25" s="370">
        <f t="shared" si="6"/>
        <v>198446</v>
      </c>
      <c r="O25" s="339">
        <f t="shared" si="6"/>
        <v>0</v>
      </c>
      <c r="P25" s="261">
        <f t="shared" si="6"/>
        <v>230400</v>
      </c>
      <c r="Q25" s="261">
        <f t="shared" si="6"/>
        <v>0</v>
      </c>
      <c r="R25" s="255">
        <f t="shared" si="6"/>
        <v>230400</v>
      </c>
      <c r="S25" s="255">
        <f t="shared" si="6"/>
        <v>0</v>
      </c>
    </row>
    <row r="26" spans="2:19" ht="12.75">
      <c r="B26" s="101"/>
      <c r="C26" s="86" t="s">
        <v>16</v>
      </c>
      <c r="D26" s="424" t="s">
        <v>18</v>
      </c>
      <c r="E26" s="442"/>
      <c r="F26" s="94">
        <f>SUM(F27:F31)</f>
        <v>232690</v>
      </c>
      <c r="G26" s="94">
        <f>SUM(G27:G31)</f>
        <v>20000</v>
      </c>
      <c r="H26" s="94">
        <f>SUM(H27:H31)</f>
        <v>198533</v>
      </c>
      <c r="I26" s="97">
        <f>SUM(I27:I31)</f>
        <v>2978</v>
      </c>
      <c r="J26" s="94">
        <f aca="true" t="shared" si="7" ref="J26:S26">SUM(J27:J31)</f>
        <v>230070</v>
      </c>
      <c r="K26" s="94">
        <f t="shared" si="7"/>
        <v>0</v>
      </c>
      <c r="L26" s="251">
        <f t="shared" si="7"/>
        <v>210970</v>
      </c>
      <c r="M26" s="252">
        <f t="shared" si="7"/>
        <v>0</v>
      </c>
      <c r="N26" s="340">
        <f t="shared" si="7"/>
        <v>198446</v>
      </c>
      <c r="O26" s="341">
        <f t="shared" si="7"/>
        <v>0</v>
      </c>
      <c r="P26" s="262">
        <f t="shared" si="7"/>
        <v>230400</v>
      </c>
      <c r="Q26" s="262">
        <f t="shared" si="7"/>
        <v>0</v>
      </c>
      <c r="R26" s="258">
        <f t="shared" si="7"/>
        <v>230400</v>
      </c>
      <c r="S26" s="258">
        <f t="shared" si="7"/>
        <v>0</v>
      </c>
    </row>
    <row r="27" spans="2:19" ht="12.75">
      <c r="B27" s="102"/>
      <c r="C27" s="103"/>
      <c r="D27" s="83" t="s">
        <v>19</v>
      </c>
      <c r="E27" s="104" t="s">
        <v>6</v>
      </c>
      <c r="F27" s="105">
        <v>78532</v>
      </c>
      <c r="G27" s="105"/>
      <c r="H27" s="105">
        <v>83740</v>
      </c>
      <c r="I27" s="106"/>
      <c r="J27" s="105">
        <v>87000</v>
      </c>
      <c r="K27" s="105"/>
      <c r="L27" s="247">
        <v>87000</v>
      </c>
      <c r="M27" s="248"/>
      <c r="N27" s="342">
        <v>96000</v>
      </c>
      <c r="O27" s="343"/>
      <c r="P27" s="270">
        <v>87000</v>
      </c>
      <c r="Q27" s="270"/>
      <c r="R27" s="257">
        <v>87000</v>
      </c>
      <c r="S27" s="257"/>
    </row>
    <row r="28" spans="2:19" ht="12.75">
      <c r="B28" s="102"/>
      <c r="C28" s="103"/>
      <c r="D28" s="83" t="s">
        <v>20</v>
      </c>
      <c r="E28" s="104" t="s">
        <v>23</v>
      </c>
      <c r="F28" s="105">
        <v>27836</v>
      </c>
      <c r="G28" s="105"/>
      <c r="H28" s="105">
        <v>28953</v>
      </c>
      <c r="I28" s="106"/>
      <c r="J28" s="105">
        <v>32670</v>
      </c>
      <c r="K28" s="105"/>
      <c r="L28" s="354">
        <v>32670</v>
      </c>
      <c r="M28" s="248"/>
      <c r="N28" s="342">
        <v>36000</v>
      </c>
      <c r="O28" s="343"/>
      <c r="P28" s="270">
        <v>33000</v>
      </c>
      <c r="Q28" s="270"/>
      <c r="R28" s="257">
        <v>33000</v>
      </c>
      <c r="S28" s="257"/>
    </row>
    <row r="29" spans="2:19" ht="12.75">
      <c r="B29" s="102"/>
      <c r="C29" s="103"/>
      <c r="D29" s="83" t="s">
        <v>21</v>
      </c>
      <c r="E29" s="104" t="s">
        <v>24</v>
      </c>
      <c r="F29" s="105">
        <v>126164</v>
      </c>
      <c r="G29" s="105"/>
      <c r="H29" s="105">
        <v>83782</v>
      </c>
      <c r="I29" s="106"/>
      <c r="J29" s="105">
        <v>110000</v>
      </c>
      <c r="K29" s="105"/>
      <c r="L29" s="356">
        <v>90000</v>
      </c>
      <c r="M29" s="248"/>
      <c r="N29" s="342">
        <v>65946</v>
      </c>
      <c r="O29" s="343"/>
      <c r="P29" s="270">
        <v>110000</v>
      </c>
      <c r="Q29" s="270"/>
      <c r="R29" s="257">
        <v>110000</v>
      </c>
      <c r="S29" s="257"/>
    </row>
    <row r="30" spans="2:19" ht="12.75">
      <c r="B30" s="102"/>
      <c r="C30" s="103"/>
      <c r="D30" s="83" t="s">
        <v>22</v>
      </c>
      <c r="E30" s="104" t="s">
        <v>28</v>
      </c>
      <c r="F30" s="105">
        <v>158</v>
      </c>
      <c r="G30" s="105"/>
      <c r="H30" s="105">
        <v>2058</v>
      </c>
      <c r="I30" s="106"/>
      <c r="J30" s="105">
        <v>400</v>
      </c>
      <c r="K30" s="105"/>
      <c r="L30" s="247">
        <v>1300</v>
      </c>
      <c r="M30" s="248"/>
      <c r="N30" s="342">
        <v>500</v>
      </c>
      <c r="O30" s="343"/>
      <c r="P30" s="270">
        <v>400</v>
      </c>
      <c r="Q30" s="270"/>
      <c r="R30" s="257">
        <v>400</v>
      </c>
      <c r="S30" s="257"/>
    </row>
    <row r="31" spans="2:19" ht="12.75">
      <c r="B31" s="102"/>
      <c r="C31" s="103"/>
      <c r="D31" s="83" t="s">
        <v>76</v>
      </c>
      <c r="E31" s="104" t="s">
        <v>1</v>
      </c>
      <c r="F31" s="105"/>
      <c r="G31" s="105">
        <v>20000</v>
      </c>
      <c r="H31" s="105"/>
      <c r="I31" s="106">
        <v>2978</v>
      </c>
      <c r="J31" s="105"/>
      <c r="K31" s="105"/>
      <c r="L31" s="247"/>
      <c r="M31" s="248"/>
      <c r="N31" s="342"/>
      <c r="O31" s="343"/>
      <c r="P31" s="270"/>
      <c r="Q31" s="270"/>
      <c r="R31" s="257"/>
      <c r="S31" s="257"/>
    </row>
    <row r="32" spans="2:19" ht="12.75">
      <c r="B32" s="142">
        <v>4</v>
      </c>
      <c r="C32" s="418" t="s">
        <v>129</v>
      </c>
      <c r="D32" s="440"/>
      <c r="E32" s="441"/>
      <c r="F32" s="162">
        <f aca="true" t="shared" si="8" ref="F32:S32">F33</f>
        <v>64138</v>
      </c>
      <c r="G32" s="162">
        <f t="shared" si="8"/>
        <v>0</v>
      </c>
      <c r="H32" s="162">
        <f t="shared" si="8"/>
        <v>66186</v>
      </c>
      <c r="I32" s="163">
        <f t="shared" si="8"/>
        <v>0</v>
      </c>
      <c r="J32" s="162">
        <f t="shared" si="8"/>
        <v>74140</v>
      </c>
      <c r="K32" s="162">
        <f t="shared" si="8"/>
        <v>0</v>
      </c>
      <c r="L32" s="243">
        <f t="shared" si="8"/>
        <v>74140</v>
      </c>
      <c r="M32" s="244">
        <f t="shared" si="8"/>
        <v>0</v>
      </c>
      <c r="N32" s="338">
        <f t="shared" si="8"/>
        <v>87120</v>
      </c>
      <c r="O32" s="339">
        <f t="shared" si="8"/>
        <v>0</v>
      </c>
      <c r="P32" s="261">
        <f t="shared" si="8"/>
        <v>74500</v>
      </c>
      <c r="Q32" s="261">
        <f t="shared" si="8"/>
        <v>0</v>
      </c>
      <c r="R32" s="255">
        <f t="shared" si="8"/>
        <v>74500</v>
      </c>
      <c r="S32" s="255">
        <f t="shared" si="8"/>
        <v>0</v>
      </c>
    </row>
    <row r="33" spans="2:19" ht="12.75">
      <c r="B33" s="101"/>
      <c r="C33" s="86" t="s">
        <v>152</v>
      </c>
      <c r="D33" s="424" t="s">
        <v>129</v>
      </c>
      <c r="E33" s="442"/>
      <c r="F33" s="94">
        <f>SUM(F34:F38)</f>
        <v>64138</v>
      </c>
      <c r="G33" s="94">
        <f>SUM(G34:G38)</f>
        <v>0</v>
      </c>
      <c r="H33" s="94">
        <f>SUM(H34:H38)</f>
        <v>66186</v>
      </c>
      <c r="I33" s="97">
        <f>SUM(I34:I38)</f>
        <v>0</v>
      </c>
      <c r="J33" s="94">
        <f aca="true" t="shared" si="9" ref="J33:S33">SUM(J34:J38)</f>
        <v>74140</v>
      </c>
      <c r="K33" s="94">
        <f t="shared" si="9"/>
        <v>0</v>
      </c>
      <c r="L33" s="251">
        <f t="shared" si="9"/>
        <v>74140</v>
      </c>
      <c r="M33" s="252">
        <f t="shared" si="9"/>
        <v>0</v>
      </c>
      <c r="N33" s="345">
        <f t="shared" si="9"/>
        <v>87120</v>
      </c>
      <c r="O33" s="341">
        <f t="shared" si="9"/>
        <v>0</v>
      </c>
      <c r="P33" s="262">
        <f t="shared" si="9"/>
        <v>74500</v>
      </c>
      <c r="Q33" s="262">
        <f t="shared" si="9"/>
        <v>0</v>
      </c>
      <c r="R33" s="258">
        <f t="shared" si="9"/>
        <v>74500</v>
      </c>
      <c r="S33" s="258">
        <f t="shared" si="9"/>
        <v>0</v>
      </c>
    </row>
    <row r="34" spans="2:19" ht="12.75">
      <c r="B34" s="102"/>
      <c r="C34" s="103"/>
      <c r="D34" s="83" t="s">
        <v>19</v>
      </c>
      <c r="E34" s="104" t="s">
        <v>6</v>
      </c>
      <c r="F34" s="105">
        <v>36080</v>
      </c>
      <c r="G34" s="105"/>
      <c r="H34" s="105">
        <v>43795</v>
      </c>
      <c r="I34" s="106"/>
      <c r="J34" s="105">
        <v>45000</v>
      </c>
      <c r="K34" s="105"/>
      <c r="L34" s="247">
        <v>45000</v>
      </c>
      <c r="M34" s="248"/>
      <c r="N34" s="342">
        <v>50000</v>
      </c>
      <c r="O34" s="343"/>
      <c r="P34" s="270">
        <v>45000</v>
      </c>
      <c r="Q34" s="270"/>
      <c r="R34" s="247">
        <v>45000</v>
      </c>
      <c r="S34" s="257"/>
    </row>
    <row r="35" spans="2:19" ht="12.75">
      <c r="B35" s="102"/>
      <c r="C35" s="103"/>
      <c r="D35" s="83" t="s">
        <v>20</v>
      </c>
      <c r="E35" s="104" t="s">
        <v>23</v>
      </c>
      <c r="F35" s="105">
        <v>13044</v>
      </c>
      <c r="G35" s="105"/>
      <c r="H35" s="105">
        <v>15136</v>
      </c>
      <c r="I35" s="106"/>
      <c r="J35" s="105">
        <v>17000</v>
      </c>
      <c r="K35" s="105"/>
      <c r="L35" s="247">
        <v>17000</v>
      </c>
      <c r="M35" s="248"/>
      <c r="N35" s="342">
        <v>19000</v>
      </c>
      <c r="O35" s="343"/>
      <c r="P35" s="270">
        <v>17000</v>
      </c>
      <c r="Q35" s="270"/>
      <c r="R35" s="247">
        <v>17000</v>
      </c>
      <c r="S35" s="257"/>
    </row>
    <row r="36" spans="2:19" ht="12.75">
      <c r="B36" s="102"/>
      <c r="C36" s="103"/>
      <c r="D36" s="83" t="s">
        <v>21</v>
      </c>
      <c r="E36" s="104" t="s">
        <v>24</v>
      </c>
      <c r="F36" s="105">
        <v>14818</v>
      </c>
      <c r="G36" s="105"/>
      <c r="H36" s="105">
        <v>6438</v>
      </c>
      <c r="I36" s="106"/>
      <c r="J36" s="105">
        <v>11640</v>
      </c>
      <c r="K36" s="105"/>
      <c r="L36" s="247">
        <v>11640</v>
      </c>
      <c r="M36" s="248"/>
      <c r="N36" s="342">
        <v>17620</v>
      </c>
      <c r="O36" s="343"/>
      <c r="P36" s="270">
        <v>12000</v>
      </c>
      <c r="Q36" s="270"/>
      <c r="R36" s="270">
        <v>12000</v>
      </c>
      <c r="S36" s="257"/>
    </row>
    <row r="37" spans="2:19" ht="12.75">
      <c r="B37" s="102"/>
      <c r="C37" s="103"/>
      <c r="D37" s="83" t="s">
        <v>22</v>
      </c>
      <c r="E37" s="104" t="s">
        <v>28</v>
      </c>
      <c r="F37" s="105">
        <v>196</v>
      </c>
      <c r="G37" s="105"/>
      <c r="H37" s="105">
        <v>817</v>
      </c>
      <c r="I37" s="106"/>
      <c r="J37" s="105">
        <v>500</v>
      </c>
      <c r="K37" s="105"/>
      <c r="L37" s="247">
        <v>500</v>
      </c>
      <c r="M37" s="248"/>
      <c r="N37" s="342">
        <v>500</v>
      </c>
      <c r="O37" s="343"/>
      <c r="P37" s="270">
        <v>500</v>
      </c>
      <c r="Q37" s="270"/>
      <c r="R37" s="257">
        <v>500</v>
      </c>
      <c r="S37" s="257"/>
    </row>
    <row r="38" spans="2:19" ht="13.5" thickBot="1">
      <c r="B38" s="102"/>
      <c r="C38" s="103"/>
      <c r="D38" s="83" t="s">
        <v>76</v>
      </c>
      <c r="E38" s="104" t="s">
        <v>1</v>
      </c>
      <c r="F38" s="105"/>
      <c r="G38" s="105"/>
      <c r="H38" s="105"/>
      <c r="I38" s="106"/>
      <c r="J38" s="105"/>
      <c r="K38" s="105"/>
      <c r="L38" s="247"/>
      <c r="M38" s="248"/>
      <c r="N38" s="346"/>
      <c r="O38" s="347"/>
      <c r="P38" s="270"/>
      <c r="Q38" s="270"/>
      <c r="R38" s="257"/>
      <c r="S38" s="257"/>
    </row>
    <row r="39" spans="3:18" ht="20.25">
      <c r="C39" s="114"/>
      <c r="D39" s="115"/>
      <c r="E39" s="115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8"/>
      <c r="R39" s="358"/>
    </row>
    <row r="40" spans="3:6" ht="20.25">
      <c r="C40" s="115"/>
      <c r="D40" s="115"/>
      <c r="E40" s="115"/>
      <c r="F40" s="115"/>
    </row>
    <row r="41" spans="3:6" ht="20.25">
      <c r="C41" s="115"/>
      <c r="D41" s="375" t="s">
        <v>348</v>
      </c>
      <c r="E41" s="371"/>
      <c r="F41" s="371"/>
    </row>
    <row r="42" spans="3:15" ht="45">
      <c r="C42" s="115"/>
      <c r="D42" s="373" t="s">
        <v>349</v>
      </c>
      <c r="E42" s="373"/>
      <c r="F42" s="371"/>
      <c r="K42" s="112"/>
      <c r="L42" s="112"/>
      <c r="M42" s="112"/>
      <c r="N42" s="112"/>
      <c r="O42" s="112"/>
    </row>
    <row r="43" spans="3:6" ht="20.25">
      <c r="C43" s="115"/>
      <c r="D43" s="373" t="s">
        <v>350</v>
      </c>
      <c r="E43" s="373"/>
      <c r="F43" s="371"/>
    </row>
    <row r="44" spans="4:6" ht="14.25">
      <c r="D44" s="373"/>
      <c r="E44" s="373"/>
      <c r="F44" s="371"/>
    </row>
    <row r="45" spans="4:6" ht="15">
      <c r="D45" s="373" t="s">
        <v>351</v>
      </c>
      <c r="E45" s="373"/>
      <c r="F45" s="376">
        <v>616430</v>
      </c>
    </row>
    <row r="46" spans="4:6" ht="14.25">
      <c r="D46" s="373"/>
      <c r="E46" s="373"/>
      <c r="F46" s="371"/>
    </row>
    <row r="47" spans="3:6" ht="14.25">
      <c r="C47" s="372"/>
      <c r="D47" s="374"/>
      <c r="E47" s="374"/>
      <c r="F47" s="372"/>
    </row>
    <row r="48" spans="4:5" ht="14.25">
      <c r="D48" s="373"/>
      <c r="E48" s="373"/>
    </row>
  </sheetData>
  <sheetProtection/>
  <mergeCells count="20">
    <mergeCell ref="B2:E2"/>
    <mergeCell ref="B3:B4"/>
    <mergeCell ref="C3:D4"/>
    <mergeCell ref="E3:E4"/>
    <mergeCell ref="C32:E32"/>
    <mergeCell ref="D33:E33"/>
    <mergeCell ref="D7:E7"/>
    <mergeCell ref="C15:E15"/>
    <mergeCell ref="D16:E16"/>
    <mergeCell ref="D22:E22"/>
    <mergeCell ref="C25:E25"/>
    <mergeCell ref="D26:E26"/>
    <mergeCell ref="L3:M3"/>
    <mergeCell ref="P3:Q3"/>
    <mergeCell ref="R3:S3"/>
    <mergeCell ref="N3:O3"/>
    <mergeCell ref="J3:K3"/>
    <mergeCell ref="B5:E5"/>
    <mergeCell ref="F3:G3"/>
    <mergeCell ref="H3:I3"/>
  </mergeCells>
  <printOptions horizontalCentered="1"/>
  <pageMargins left="0.25" right="0.25" top="0.75" bottom="0.75" header="0.3" footer="0.3"/>
  <pageSetup fitToHeight="1" fitToWidth="1"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24"/>
  <sheetViews>
    <sheetView showGridLines="0" showZeros="0" zoomScalePageLayoutView="0" workbookViewId="0" topLeftCell="A1">
      <selection activeCell="Q16" sqref="Q16"/>
    </sheetView>
  </sheetViews>
  <sheetFormatPr defaultColWidth="9.140625" defaultRowHeight="12.75"/>
  <cols>
    <col min="1" max="1" width="2.8515625" style="0" customWidth="1"/>
    <col min="2" max="2" width="4.00390625" style="0" customWidth="1"/>
    <col min="5" max="5" width="28.421875" style="0" customWidth="1"/>
    <col min="6" max="23" width="11.7109375" style="0" customWidth="1"/>
  </cols>
  <sheetData>
    <row r="2" spans="2:23" ht="12.75">
      <c r="B2" s="432" t="s">
        <v>5</v>
      </c>
      <c r="C2" s="467"/>
      <c r="D2" s="467"/>
      <c r="E2" s="46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19" ht="12.75" customHeight="1">
      <c r="B3" s="434" t="s">
        <v>153</v>
      </c>
      <c r="C3" s="468" t="s">
        <v>154</v>
      </c>
      <c r="D3" s="469"/>
      <c r="E3" s="472" t="s">
        <v>155</v>
      </c>
      <c r="F3" s="427" t="s">
        <v>256</v>
      </c>
      <c r="G3" s="428"/>
      <c r="H3" s="405" t="s">
        <v>264</v>
      </c>
      <c r="I3" s="429"/>
      <c r="J3" s="427" t="s">
        <v>317</v>
      </c>
      <c r="K3" s="427"/>
      <c r="L3" s="392" t="s">
        <v>312</v>
      </c>
      <c r="M3" s="411"/>
      <c r="N3" s="466" t="s">
        <v>313</v>
      </c>
      <c r="O3" s="466"/>
      <c r="P3" s="391" t="s">
        <v>314</v>
      </c>
      <c r="Q3" s="392"/>
      <c r="R3" s="392" t="s">
        <v>315</v>
      </c>
      <c r="S3" s="392"/>
    </row>
    <row r="4" spans="2:19" ht="25.5">
      <c r="B4" s="435"/>
      <c r="C4" s="470"/>
      <c r="D4" s="471"/>
      <c r="E4" s="473"/>
      <c r="F4" s="210" t="s">
        <v>2</v>
      </c>
      <c r="G4" s="210" t="s">
        <v>1</v>
      </c>
      <c r="H4" s="212" t="s">
        <v>2</v>
      </c>
      <c r="I4" s="212" t="s">
        <v>1</v>
      </c>
      <c r="J4" s="281" t="s">
        <v>2</v>
      </c>
      <c r="K4" s="281" t="s">
        <v>1</v>
      </c>
      <c r="L4" s="211" t="s">
        <v>2</v>
      </c>
      <c r="M4" s="216" t="s">
        <v>1</v>
      </c>
      <c r="N4" s="209" t="s">
        <v>2</v>
      </c>
      <c r="O4" s="209" t="s">
        <v>1</v>
      </c>
      <c r="P4" s="236" t="s">
        <v>2</v>
      </c>
      <c r="Q4" s="211" t="s">
        <v>1</v>
      </c>
      <c r="R4" s="211" t="s">
        <v>2</v>
      </c>
      <c r="S4" s="211" t="s">
        <v>1</v>
      </c>
    </row>
    <row r="5" spans="2:19" ht="12.75">
      <c r="B5" s="430" t="s">
        <v>186</v>
      </c>
      <c r="C5" s="464"/>
      <c r="D5" s="464"/>
      <c r="E5" s="465"/>
      <c r="F5" s="145">
        <f>F7+F9</f>
        <v>313121</v>
      </c>
      <c r="G5" s="145"/>
      <c r="H5" s="145">
        <f>H7+H9</f>
        <v>314353</v>
      </c>
      <c r="I5" s="145"/>
      <c r="J5" s="207">
        <f>J7+J9</f>
        <v>351000</v>
      </c>
      <c r="K5" s="207">
        <f>K7+K9</f>
        <v>0</v>
      </c>
      <c r="L5" s="207">
        <f>L7+L9</f>
        <v>353000</v>
      </c>
      <c r="M5" s="207">
        <f>M7+M9</f>
        <v>0</v>
      </c>
      <c r="N5" s="123">
        <f aca="true" t="shared" si="0" ref="N5:S5">N7+N9+N18</f>
        <v>396300</v>
      </c>
      <c r="O5" s="123">
        <f t="shared" si="0"/>
        <v>0</v>
      </c>
      <c r="P5" s="207">
        <f t="shared" si="0"/>
        <v>401300</v>
      </c>
      <c r="Q5" s="207">
        <f t="shared" si="0"/>
        <v>0</v>
      </c>
      <c r="R5" s="207">
        <f t="shared" si="0"/>
        <v>406300</v>
      </c>
      <c r="S5" s="207">
        <f t="shared" si="0"/>
        <v>0</v>
      </c>
    </row>
    <row r="6" spans="2:19" ht="12.75">
      <c r="B6" s="143">
        <v>1</v>
      </c>
      <c r="C6" s="421" t="s">
        <v>123</v>
      </c>
      <c r="D6" s="419"/>
      <c r="E6" s="463"/>
      <c r="F6" s="146">
        <f aca="true" t="shared" si="1" ref="F6:H7">F7</f>
        <v>261102</v>
      </c>
      <c r="G6" s="146"/>
      <c r="H6" s="110">
        <f t="shared" si="1"/>
        <v>249441</v>
      </c>
      <c r="I6" s="260"/>
      <c r="J6" s="162">
        <f>J7</f>
        <v>285000</v>
      </c>
      <c r="K6" s="162">
        <f>K7</f>
        <v>0</v>
      </c>
      <c r="L6" s="261">
        <f aca="true" t="shared" si="2" ref="L6:O7">L7</f>
        <v>285000</v>
      </c>
      <c r="M6" s="261">
        <f t="shared" si="2"/>
        <v>0</v>
      </c>
      <c r="N6" s="150">
        <f t="shared" si="2"/>
        <v>265000</v>
      </c>
      <c r="O6" s="150">
        <f t="shared" si="2"/>
        <v>0</v>
      </c>
      <c r="P6" s="243">
        <f aca="true" t="shared" si="3" ref="P6:S7">P7</f>
        <v>270000</v>
      </c>
      <c r="Q6" s="255">
        <f t="shared" si="3"/>
        <v>0</v>
      </c>
      <c r="R6" s="255">
        <f t="shared" si="3"/>
        <v>275000</v>
      </c>
      <c r="S6" s="255">
        <f t="shared" si="3"/>
        <v>0</v>
      </c>
    </row>
    <row r="7" spans="2:19" ht="12.75">
      <c r="B7" s="17"/>
      <c r="C7" s="18" t="s">
        <v>93</v>
      </c>
      <c r="D7" s="422" t="s">
        <v>124</v>
      </c>
      <c r="E7" s="462"/>
      <c r="F7" s="120">
        <f t="shared" si="1"/>
        <v>261102</v>
      </c>
      <c r="G7" s="120"/>
      <c r="H7" s="120">
        <f t="shared" si="1"/>
        <v>249441</v>
      </c>
      <c r="I7" s="120"/>
      <c r="J7" s="94">
        <f>J8</f>
        <v>285000</v>
      </c>
      <c r="K7" s="94">
        <f>K8</f>
        <v>0</v>
      </c>
      <c r="L7" s="262">
        <f t="shared" si="2"/>
        <v>285000</v>
      </c>
      <c r="M7" s="262">
        <f t="shared" si="2"/>
        <v>0</v>
      </c>
      <c r="N7" s="151">
        <f t="shared" si="2"/>
        <v>265000</v>
      </c>
      <c r="O7" s="151">
        <f t="shared" si="2"/>
        <v>0</v>
      </c>
      <c r="P7" s="251">
        <f t="shared" si="3"/>
        <v>270000</v>
      </c>
      <c r="Q7" s="258">
        <f t="shared" si="3"/>
        <v>0</v>
      </c>
      <c r="R7" s="258">
        <f t="shared" si="3"/>
        <v>275000</v>
      </c>
      <c r="S7" s="258">
        <f t="shared" si="3"/>
        <v>0</v>
      </c>
    </row>
    <row r="8" spans="2:19" ht="12.75">
      <c r="B8" s="10"/>
      <c r="C8" s="22"/>
      <c r="D8" s="8" t="s">
        <v>22</v>
      </c>
      <c r="E8" s="20" t="s">
        <v>182</v>
      </c>
      <c r="F8" s="121">
        <v>261102</v>
      </c>
      <c r="G8" s="121"/>
      <c r="H8" s="121">
        <v>249441</v>
      </c>
      <c r="I8" s="121"/>
      <c r="J8" s="105">
        <v>285000</v>
      </c>
      <c r="K8" s="105"/>
      <c r="L8" s="257">
        <v>285000</v>
      </c>
      <c r="M8" s="248"/>
      <c r="N8" s="122">
        <v>265000</v>
      </c>
      <c r="O8" s="122"/>
      <c r="P8" s="247">
        <v>270000</v>
      </c>
      <c r="Q8" s="257"/>
      <c r="R8" s="257">
        <v>275000</v>
      </c>
      <c r="S8" s="257"/>
    </row>
    <row r="9" spans="2:19" ht="12.75">
      <c r="B9" s="143">
        <v>2</v>
      </c>
      <c r="C9" s="421" t="s">
        <v>169</v>
      </c>
      <c r="D9" s="419"/>
      <c r="E9" s="463"/>
      <c r="F9" s="146">
        <f>F10+F12+F14+F16</f>
        <v>52019</v>
      </c>
      <c r="G9" s="146"/>
      <c r="H9" s="146">
        <f>H10+H12+H14+H16</f>
        <v>64912</v>
      </c>
      <c r="I9" s="146"/>
      <c r="J9" s="162">
        <f>J10+J12+J14+J16</f>
        <v>66000</v>
      </c>
      <c r="K9" s="162">
        <f>K10+K12+K14+K16</f>
        <v>0</v>
      </c>
      <c r="L9" s="261">
        <f aca="true" t="shared" si="4" ref="L9:R9">L10+L12+L14+L16</f>
        <v>68000</v>
      </c>
      <c r="M9" s="261">
        <f t="shared" si="4"/>
        <v>0</v>
      </c>
      <c r="N9" s="150">
        <f t="shared" si="4"/>
        <v>70000</v>
      </c>
      <c r="O9" s="150">
        <f t="shared" si="4"/>
        <v>0</v>
      </c>
      <c r="P9" s="243">
        <f t="shared" si="4"/>
        <v>70000</v>
      </c>
      <c r="Q9" s="255">
        <f t="shared" si="4"/>
        <v>0</v>
      </c>
      <c r="R9" s="255">
        <f t="shared" si="4"/>
        <v>70000</v>
      </c>
      <c r="S9" s="255"/>
    </row>
    <row r="10" spans="2:19" ht="12.75">
      <c r="B10" s="17"/>
      <c r="C10" s="18" t="s">
        <v>125</v>
      </c>
      <c r="D10" s="422" t="s">
        <v>178</v>
      </c>
      <c r="E10" s="462"/>
      <c r="F10" s="120">
        <f>F11</f>
        <v>673</v>
      </c>
      <c r="G10" s="120"/>
      <c r="H10" s="120">
        <f>H11</f>
        <v>992</v>
      </c>
      <c r="I10" s="120"/>
      <c r="J10" s="94">
        <f>J11</f>
        <v>0</v>
      </c>
      <c r="K10" s="94">
        <f>K11</f>
        <v>0</v>
      </c>
      <c r="L10" s="262">
        <f aca="true" t="shared" si="5" ref="L10:R10">L11</f>
        <v>0</v>
      </c>
      <c r="M10" s="262">
        <f t="shared" si="5"/>
        <v>0</v>
      </c>
      <c r="N10" s="151">
        <f t="shared" si="5"/>
        <v>0</v>
      </c>
      <c r="O10" s="151">
        <f t="shared" si="5"/>
        <v>0</v>
      </c>
      <c r="P10" s="251">
        <f t="shared" si="5"/>
        <v>0</v>
      </c>
      <c r="Q10" s="258">
        <f t="shared" si="5"/>
        <v>0</v>
      </c>
      <c r="R10" s="258">
        <f t="shared" si="5"/>
        <v>0</v>
      </c>
      <c r="S10" s="258"/>
    </row>
    <row r="11" spans="2:19" ht="12.75">
      <c r="B11" s="10"/>
      <c r="C11" s="22"/>
      <c r="D11" s="8" t="s">
        <v>21</v>
      </c>
      <c r="E11" s="20" t="s">
        <v>24</v>
      </c>
      <c r="F11" s="121">
        <v>673</v>
      </c>
      <c r="G11" s="121"/>
      <c r="H11" s="121">
        <v>992</v>
      </c>
      <c r="I11" s="121"/>
      <c r="J11" s="105"/>
      <c r="K11" s="105"/>
      <c r="L11" s="257"/>
      <c r="M11" s="248"/>
      <c r="N11" s="122"/>
      <c r="O11" s="122"/>
      <c r="P11" s="247"/>
      <c r="Q11" s="257"/>
      <c r="R11" s="257"/>
      <c r="S11" s="257"/>
    </row>
    <row r="12" spans="2:19" ht="12.75">
      <c r="B12" s="17"/>
      <c r="C12" s="18" t="s">
        <v>125</v>
      </c>
      <c r="D12" s="422" t="s">
        <v>158</v>
      </c>
      <c r="E12" s="462"/>
      <c r="F12" s="120"/>
      <c r="G12" s="120"/>
      <c r="H12" s="120"/>
      <c r="I12" s="120"/>
      <c r="J12" s="94">
        <f>J13</f>
        <v>0</v>
      </c>
      <c r="K12" s="94">
        <f>K13</f>
        <v>0</v>
      </c>
      <c r="L12" s="262">
        <f aca="true" t="shared" si="6" ref="L12:S12">L13</f>
        <v>0</v>
      </c>
      <c r="M12" s="262">
        <f t="shared" si="6"/>
        <v>0</v>
      </c>
      <c r="N12" s="151">
        <f t="shared" si="6"/>
        <v>0</v>
      </c>
      <c r="O12" s="151">
        <f t="shared" si="6"/>
        <v>0</v>
      </c>
      <c r="P12" s="251">
        <f t="shared" si="6"/>
        <v>0</v>
      </c>
      <c r="Q12" s="258">
        <f t="shared" si="6"/>
        <v>0</v>
      </c>
      <c r="R12" s="258">
        <f t="shared" si="6"/>
        <v>0</v>
      </c>
      <c r="S12" s="258">
        <f t="shared" si="6"/>
        <v>0</v>
      </c>
    </row>
    <row r="13" spans="2:19" ht="12.75">
      <c r="B13" s="10"/>
      <c r="C13" s="22"/>
      <c r="D13" s="8" t="s">
        <v>21</v>
      </c>
      <c r="E13" s="20" t="s">
        <v>24</v>
      </c>
      <c r="F13" s="121"/>
      <c r="G13" s="121"/>
      <c r="H13" s="121"/>
      <c r="I13" s="121"/>
      <c r="J13" s="105"/>
      <c r="K13" s="105"/>
      <c r="L13" s="257"/>
      <c r="M13" s="248"/>
      <c r="N13" s="122"/>
      <c r="O13" s="122"/>
      <c r="P13" s="247"/>
      <c r="Q13" s="257"/>
      <c r="R13" s="257"/>
      <c r="S13" s="257"/>
    </row>
    <row r="14" spans="2:19" ht="12.75">
      <c r="B14" s="17"/>
      <c r="C14" s="18" t="s">
        <v>125</v>
      </c>
      <c r="D14" s="422" t="s">
        <v>126</v>
      </c>
      <c r="E14" s="462"/>
      <c r="F14" s="120">
        <f>F15</f>
        <v>51346</v>
      </c>
      <c r="G14" s="120"/>
      <c r="H14" s="120">
        <f>H15</f>
        <v>63920</v>
      </c>
      <c r="I14" s="120"/>
      <c r="J14" s="94">
        <f>J15</f>
        <v>60000</v>
      </c>
      <c r="K14" s="94">
        <f>K15</f>
        <v>0</v>
      </c>
      <c r="L14" s="262">
        <f aca="true" t="shared" si="7" ref="L14:S14">L15</f>
        <v>68000</v>
      </c>
      <c r="M14" s="262">
        <f t="shared" si="7"/>
        <v>0</v>
      </c>
      <c r="N14" s="151">
        <f t="shared" si="7"/>
        <v>70000</v>
      </c>
      <c r="O14" s="151">
        <f t="shared" si="7"/>
        <v>0</v>
      </c>
      <c r="P14" s="251">
        <f t="shared" si="7"/>
        <v>70000</v>
      </c>
      <c r="Q14" s="258">
        <f t="shared" si="7"/>
        <v>0</v>
      </c>
      <c r="R14" s="258">
        <f t="shared" si="7"/>
        <v>70000</v>
      </c>
      <c r="S14" s="258">
        <f t="shared" si="7"/>
        <v>0</v>
      </c>
    </row>
    <row r="15" spans="2:19" ht="12.75">
      <c r="B15" s="10"/>
      <c r="C15" s="22"/>
      <c r="D15" s="8" t="s">
        <v>21</v>
      </c>
      <c r="E15" s="20" t="s">
        <v>24</v>
      </c>
      <c r="F15" s="121">
        <v>51346</v>
      </c>
      <c r="G15" s="121"/>
      <c r="H15" s="121">
        <v>63920</v>
      </c>
      <c r="I15" s="121"/>
      <c r="J15" s="105">
        <v>60000</v>
      </c>
      <c r="K15" s="105"/>
      <c r="L15" s="257">
        <v>68000</v>
      </c>
      <c r="M15" s="248"/>
      <c r="N15" s="122">
        <v>70000</v>
      </c>
      <c r="O15" s="122"/>
      <c r="P15" s="247">
        <v>70000</v>
      </c>
      <c r="Q15" s="257"/>
      <c r="R15" s="257">
        <v>70000</v>
      </c>
      <c r="S15" s="257"/>
    </row>
    <row r="16" spans="2:19" ht="12.75">
      <c r="B16" s="17"/>
      <c r="C16" s="86" t="s">
        <v>235</v>
      </c>
      <c r="D16" s="424" t="s">
        <v>236</v>
      </c>
      <c r="E16" s="462"/>
      <c r="F16" s="120"/>
      <c r="G16" s="120"/>
      <c r="H16" s="120"/>
      <c r="I16" s="120"/>
      <c r="J16" s="94">
        <f>J17</f>
        <v>6000</v>
      </c>
      <c r="K16" s="94">
        <f>K17</f>
        <v>0</v>
      </c>
      <c r="L16" s="262">
        <f aca="true" t="shared" si="8" ref="L16:S16">L17</f>
        <v>0</v>
      </c>
      <c r="M16" s="262">
        <f t="shared" si="8"/>
        <v>0</v>
      </c>
      <c r="N16" s="151">
        <f t="shared" si="8"/>
        <v>0</v>
      </c>
      <c r="O16" s="151">
        <f t="shared" si="8"/>
        <v>0</v>
      </c>
      <c r="P16" s="251">
        <f t="shared" si="8"/>
        <v>0</v>
      </c>
      <c r="Q16" s="258">
        <f t="shared" si="8"/>
        <v>0</v>
      </c>
      <c r="R16" s="258">
        <f t="shared" si="8"/>
        <v>0</v>
      </c>
      <c r="S16" s="258">
        <f t="shared" si="8"/>
        <v>0</v>
      </c>
    </row>
    <row r="17" spans="2:19" ht="12.75">
      <c r="B17" s="10"/>
      <c r="C17" s="22"/>
      <c r="D17" s="8" t="s">
        <v>21</v>
      </c>
      <c r="E17" s="20" t="s">
        <v>24</v>
      </c>
      <c r="F17" s="121"/>
      <c r="G17" s="121"/>
      <c r="H17" s="121"/>
      <c r="I17" s="121"/>
      <c r="J17" s="105">
        <v>6000</v>
      </c>
      <c r="K17" s="105"/>
      <c r="L17" s="257"/>
      <c r="M17" s="248"/>
      <c r="N17" s="122"/>
      <c r="O17" s="122"/>
      <c r="P17" s="247"/>
      <c r="Q17" s="257"/>
      <c r="R17" s="257"/>
      <c r="S17" s="257"/>
    </row>
    <row r="18" spans="2:19" ht="12.75">
      <c r="B18" s="143">
        <v>2</v>
      </c>
      <c r="C18" s="418" t="s">
        <v>333</v>
      </c>
      <c r="D18" s="419"/>
      <c r="E18" s="463"/>
      <c r="F18" s="146"/>
      <c r="G18" s="146"/>
      <c r="H18" s="146"/>
      <c r="I18" s="146"/>
      <c r="J18" s="162"/>
      <c r="K18" s="162"/>
      <c r="L18" s="261"/>
      <c r="M18" s="261"/>
      <c r="N18" s="150">
        <f aca="true" t="shared" si="9" ref="N18:S18">SUM(N19)</f>
        <v>61300</v>
      </c>
      <c r="O18" s="150">
        <f t="shared" si="9"/>
        <v>0</v>
      </c>
      <c r="P18" s="162">
        <f t="shared" si="9"/>
        <v>61300</v>
      </c>
      <c r="Q18" s="162">
        <f t="shared" si="9"/>
        <v>0</v>
      </c>
      <c r="R18" s="162">
        <f t="shared" si="9"/>
        <v>61300</v>
      </c>
      <c r="S18" s="162">
        <f t="shared" si="9"/>
        <v>0</v>
      </c>
    </row>
    <row r="19" spans="2:19" ht="12.75">
      <c r="B19" s="17"/>
      <c r="C19" s="18"/>
      <c r="D19" s="424" t="s">
        <v>335</v>
      </c>
      <c r="E19" s="462"/>
      <c r="F19" s="120"/>
      <c r="G19" s="120"/>
      <c r="H19" s="120"/>
      <c r="I19" s="120"/>
      <c r="J19" s="94"/>
      <c r="K19" s="94"/>
      <c r="L19" s="262"/>
      <c r="M19" s="262">
        <f>M20</f>
        <v>0</v>
      </c>
      <c r="N19" s="151">
        <f aca="true" t="shared" si="10" ref="N19:S19">SUM(N20+N21+N22)</f>
        <v>61300</v>
      </c>
      <c r="O19" s="151">
        <f t="shared" si="10"/>
        <v>0</v>
      </c>
      <c r="P19" s="94">
        <f t="shared" si="10"/>
        <v>61300</v>
      </c>
      <c r="Q19" s="94">
        <f t="shared" si="10"/>
        <v>0</v>
      </c>
      <c r="R19" s="94">
        <f t="shared" si="10"/>
        <v>61300</v>
      </c>
      <c r="S19" s="94">
        <f t="shared" si="10"/>
        <v>0</v>
      </c>
    </row>
    <row r="20" spans="2:19" ht="12.75">
      <c r="B20" s="10"/>
      <c r="C20" s="22"/>
      <c r="D20" s="83" t="s">
        <v>19</v>
      </c>
      <c r="E20" s="104" t="s">
        <v>334</v>
      </c>
      <c r="F20" s="121"/>
      <c r="G20" s="121"/>
      <c r="H20" s="121"/>
      <c r="I20" s="121"/>
      <c r="J20" s="105"/>
      <c r="K20" s="105"/>
      <c r="L20" s="257"/>
      <c r="M20" s="248"/>
      <c r="N20" s="122">
        <v>38000</v>
      </c>
      <c r="O20" s="122"/>
      <c r="P20" s="247">
        <v>38000</v>
      </c>
      <c r="Q20" s="257"/>
      <c r="R20" s="257">
        <v>38000</v>
      </c>
      <c r="S20" s="257"/>
    </row>
    <row r="21" spans="2:19" ht="12.75">
      <c r="B21" s="10"/>
      <c r="C21" s="22"/>
      <c r="D21" s="83" t="s">
        <v>20</v>
      </c>
      <c r="E21" s="104" t="s">
        <v>99</v>
      </c>
      <c r="F21" s="121"/>
      <c r="G21" s="121"/>
      <c r="H21" s="121"/>
      <c r="I21" s="121"/>
      <c r="J21" s="105"/>
      <c r="K21" s="105"/>
      <c r="L21" s="257"/>
      <c r="M21" s="248"/>
      <c r="N21" s="122">
        <v>13300</v>
      </c>
      <c r="O21" s="122"/>
      <c r="P21" s="247">
        <v>13300</v>
      </c>
      <c r="Q21" s="257"/>
      <c r="R21" s="257">
        <v>13300</v>
      </c>
      <c r="S21" s="257"/>
    </row>
    <row r="22" spans="2:19" ht="12.75">
      <c r="B22" s="10"/>
      <c r="C22" s="22"/>
      <c r="D22" s="8" t="s">
        <v>21</v>
      </c>
      <c r="E22" s="20" t="s">
        <v>24</v>
      </c>
      <c r="F22" s="121"/>
      <c r="G22" s="121"/>
      <c r="H22" s="121"/>
      <c r="I22" s="121"/>
      <c r="J22" s="105"/>
      <c r="K22" s="105"/>
      <c r="L22" s="257"/>
      <c r="M22" s="248"/>
      <c r="N22" s="122">
        <v>10000</v>
      </c>
      <c r="O22" s="122"/>
      <c r="P22" s="247">
        <v>10000</v>
      </c>
      <c r="Q22" s="257"/>
      <c r="R22" s="257">
        <v>10000</v>
      </c>
      <c r="S22" s="257"/>
    </row>
    <row r="23" ht="60">
      <c r="N23" s="331"/>
    </row>
    <row r="24" ht="12.75">
      <c r="N24" s="2"/>
    </row>
  </sheetData>
  <sheetProtection/>
  <mergeCells count="21">
    <mergeCell ref="B2:E2"/>
    <mergeCell ref="B3:B4"/>
    <mergeCell ref="C3:D4"/>
    <mergeCell ref="E3:E4"/>
    <mergeCell ref="H3:I3"/>
    <mergeCell ref="J3:K3"/>
    <mergeCell ref="R3:S3"/>
    <mergeCell ref="B5:E5"/>
    <mergeCell ref="N3:O3"/>
    <mergeCell ref="P3:Q3"/>
    <mergeCell ref="D14:E14"/>
    <mergeCell ref="C18:E18"/>
    <mergeCell ref="D19:E19"/>
    <mergeCell ref="L3:M3"/>
    <mergeCell ref="D16:E16"/>
    <mergeCell ref="C6:E6"/>
    <mergeCell ref="D7:E7"/>
    <mergeCell ref="C9:E9"/>
    <mergeCell ref="D10:E10"/>
    <mergeCell ref="F3:G3"/>
    <mergeCell ref="D12:E12"/>
  </mergeCells>
  <printOptions horizontalCentered="1"/>
  <pageMargins left="0.25" right="0.25" top="0.75" bottom="0.75" header="0.3" footer="0.3"/>
  <pageSetup fitToHeight="1" fitToWidth="1"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24"/>
  <sheetViews>
    <sheetView showGridLines="0" showZeros="0" zoomScalePageLayoutView="0" workbookViewId="0" topLeftCell="A1">
      <selection activeCell="N24" sqref="N24"/>
    </sheetView>
  </sheetViews>
  <sheetFormatPr defaultColWidth="9.140625" defaultRowHeight="12.75"/>
  <cols>
    <col min="1" max="1" width="2.57421875" style="0" customWidth="1"/>
    <col min="2" max="2" width="4.00390625" style="0" customWidth="1"/>
    <col min="5" max="5" width="25.00390625" style="0" customWidth="1"/>
    <col min="6" max="23" width="11.7109375" style="0" customWidth="1"/>
  </cols>
  <sheetData>
    <row r="2" spans="2:23" ht="12.75">
      <c r="B2" s="432" t="s">
        <v>190</v>
      </c>
      <c r="C2" s="467"/>
      <c r="D2" s="467"/>
      <c r="E2" s="467"/>
      <c r="F2" s="1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6"/>
      <c r="U2" s="6"/>
      <c r="V2" s="6"/>
      <c r="W2" s="6"/>
    </row>
    <row r="3" spans="2:19" ht="12.75" customHeight="1">
      <c r="B3" s="434" t="s">
        <v>153</v>
      </c>
      <c r="C3" s="468" t="s">
        <v>154</v>
      </c>
      <c r="D3" s="469"/>
      <c r="E3" s="472" t="s">
        <v>155</v>
      </c>
      <c r="F3" s="427" t="s">
        <v>256</v>
      </c>
      <c r="G3" s="428"/>
      <c r="H3" s="405" t="s">
        <v>264</v>
      </c>
      <c r="I3" s="429"/>
      <c r="J3" s="405" t="s">
        <v>317</v>
      </c>
      <c r="K3" s="405"/>
      <c r="L3" s="392" t="s">
        <v>312</v>
      </c>
      <c r="M3" s="411"/>
      <c r="N3" s="475" t="s">
        <v>313</v>
      </c>
      <c r="O3" s="475"/>
      <c r="P3" s="391" t="s">
        <v>314</v>
      </c>
      <c r="Q3" s="392"/>
      <c r="R3" s="392" t="s">
        <v>315</v>
      </c>
      <c r="S3" s="392"/>
    </row>
    <row r="4" spans="2:19" ht="25.5">
      <c r="B4" s="435"/>
      <c r="C4" s="470"/>
      <c r="D4" s="471"/>
      <c r="E4" s="473"/>
      <c r="F4" s="210" t="s">
        <v>2</v>
      </c>
      <c r="G4" s="210" t="s">
        <v>1</v>
      </c>
      <c r="H4" s="212" t="s">
        <v>2</v>
      </c>
      <c r="I4" s="212" t="s">
        <v>1</v>
      </c>
      <c r="J4" s="280" t="s">
        <v>2</v>
      </c>
      <c r="K4" s="280" t="s">
        <v>1</v>
      </c>
      <c r="L4" s="211" t="s">
        <v>2</v>
      </c>
      <c r="M4" s="216" t="s">
        <v>1</v>
      </c>
      <c r="N4" s="153" t="s">
        <v>2</v>
      </c>
      <c r="O4" s="153" t="s">
        <v>1</v>
      </c>
      <c r="P4" s="236" t="s">
        <v>2</v>
      </c>
      <c r="Q4" s="211" t="s">
        <v>1</v>
      </c>
      <c r="R4" s="211" t="s">
        <v>2</v>
      </c>
      <c r="S4" s="211" t="s">
        <v>1</v>
      </c>
    </row>
    <row r="5" spans="2:19" ht="12.75">
      <c r="B5" s="430" t="s">
        <v>189</v>
      </c>
      <c r="C5" s="464"/>
      <c r="D5" s="464"/>
      <c r="E5" s="465"/>
      <c r="F5" s="145">
        <f aca="true" t="shared" si="0" ref="F5:K5">SUM(F6+F9+F16)</f>
        <v>154326.4</v>
      </c>
      <c r="G5" s="145">
        <f t="shared" si="0"/>
        <v>0</v>
      </c>
      <c r="H5" s="145">
        <f t="shared" si="0"/>
        <v>228767</v>
      </c>
      <c r="I5" s="145">
        <f t="shared" si="0"/>
        <v>0</v>
      </c>
      <c r="J5" s="207">
        <f t="shared" si="0"/>
        <v>157000</v>
      </c>
      <c r="K5" s="207">
        <f t="shared" si="0"/>
        <v>0</v>
      </c>
      <c r="L5" s="207">
        <f>L7+L9</f>
        <v>139000</v>
      </c>
      <c r="M5" s="207">
        <f>M7+M9</f>
        <v>0</v>
      </c>
      <c r="N5" s="123">
        <f>SUM(N6+N9+N16)</f>
        <v>227200</v>
      </c>
      <c r="O5" s="123">
        <f>SUM(O6+O9+O16)</f>
        <v>0</v>
      </c>
      <c r="P5" s="263">
        <f>P7+P9</f>
        <v>532500</v>
      </c>
      <c r="Q5" s="264">
        <f>Q7+Q9</f>
        <v>0</v>
      </c>
      <c r="R5" s="264">
        <f>R7+R9</f>
        <v>323100</v>
      </c>
      <c r="S5" s="264">
        <f>S7+S9</f>
        <v>0</v>
      </c>
    </row>
    <row r="6" spans="2:19" ht="12.75">
      <c r="B6" s="143">
        <v>1</v>
      </c>
      <c r="C6" s="147" t="s">
        <v>127</v>
      </c>
      <c r="D6" s="147"/>
      <c r="E6" s="147"/>
      <c r="F6" s="146">
        <f aca="true" t="shared" si="1" ref="F6:S7">F7</f>
        <v>2662.4</v>
      </c>
      <c r="G6" s="146">
        <f t="shared" si="1"/>
        <v>0</v>
      </c>
      <c r="H6" s="146">
        <f t="shared" si="1"/>
        <v>650</v>
      </c>
      <c r="I6" s="146">
        <f t="shared" si="1"/>
        <v>0</v>
      </c>
      <c r="J6" s="162">
        <f t="shared" si="1"/>
        <v>3000</v>
      </c>
      <c r="K6" s="162">
        <f t="shared" si="1"/>
        <v>0</v>
      </c>
      <c r="L6" s="261">
        <f t="shared" si="1"/>
        <v>1000</v>
      </c>
      <c r="M6" s="261">
        <f t="shared" si="1"/>
        <v>0</v>
      </c>
      <c r="N6" s="150">
        <f t="shared" si="1"/>
        <v>3000</v>
      </c>
      <c r="O6" s="150">
        <f t="shared" si="1"/>
        <v>0</v>
      </c>
      <c r="P6" s="243">
        <f t="shared" si="1"/>
        <v>250000</v>
      </c>
      <c r="Q6" s="255">
        <f t="shared" si="1"/>
        <v>0</v>
      </c>
      <c r="R6" s="255">
        <f t="shared" si="1"/>
        <v>250000</v>
      </c>
      <c r="S6" s="255">
        <f t="shared" si="1"/>
        <v>0</v>
      </c>
    </row>
    <row r="7" spans="2:19" ht="12.75">
      <c r="B7" s="17"/>
      <c r="C7" s="18" t="s">
        <v>8</v>
      </c>
      <c r="D7" s="420" t="s">
        <v>9</v>
      </c>
      <c r="E7" s="474"/>
      <c r="F7" s="120">
        <f aca="true" t="shared" si="2" ref="F7:O7">SUM(F8)</f>
        <v>2662.4</v>
      </c>
      <c r="G7" s="120">
        <f t="shared" si="2"/>
        <v>0</v>
      </c>
      <c r="H7" s="120">
        <f t="shared" si="2"/>
        <v>650</v>
      </c>
      <c r="I7" s="120">
        <f t="shared" si="2"/>
        <v>0</v>
      </c>
      <c r="J7" s="94">
        <f t="shared" si="2"/>
        <v>3000</v>
      </c>
      <c r="K7" s="94">
        <f t="shared" si="2"/>
        <v>0</v>
      </c>
      <c r="L7" s="262">
        <f t="shared" si="1"/>
        <v>1000</v>
      </c>
      <c r="M7" s="262">
        <f t="shared" si="1"/>
        <v>0</v>
      </c>
      <c r="N7" s="151">
        <f t="shared" si="2"/>
        <v>3000</v>
      </c>
      <c r="O7" s="151">
        <f t="shared" si="2"/>
        <v>0</v>
      </c>
      <c r="P7" s="251">
        <f t="shared" si="1"/>
        <v>250000</v>
      </c>
      <c r="Q7" s="258">
        <f t="shared" si="1"/>
        <v>0</v>
      </c>
      <c r="R7" s="258">
        <f t="shared" si="1"/>
        <v>250000</v>
      </c>
      <c r="S7" s="258">
        <f t="shared" si="1"/>
        <v>0</v>
      </c>
    </row>
    <row r="8" spans="2:19" ht="12.75">
      <c r="B8" s="8"/>
      <c r="C8" s="22"/>
      <c r="D8" s="20">
        <v>640</v>
      </c>
      <c r="E8" s="20" t="s">
        <v>9</v>
      </c>
      <c r="F8" s="121">
        <v>2662.4</v>
      </c>
      <c r="G8" s="121"/>
      <c r="H8" s="121">
        <v>650</v>
      </c>
      <c r="I8" s="121"/>
      <c r="J8" s="105">
        <v>3000</v>
      </c>
      <c r="K8" s="105"/>
      <c r="L8" s="257">
        <v>1000</v>
      </c>
      <c r="M8" s="248"/>
      <c r="N8" s="122">
        <v>3000</v>
      </c>
      <c r="O8" s="122"/>
      <c r="P8" s="247">
        <v>250000</v>
      </c>
      <c r="Q8" s="257"/>
      <c r="R8" s="257">
        <v>250000</v>
      </c>
      <c r="S8" s="257"/>
    </row>
    <row r="9" spans="2:19" ht="12.75">
      <c r="B9" s="143">
        <v>2</v>
      </c>
      <c r="C9" s="479" t="s">
        <v>170</v>
      </c>
      <c r="D9" s="480"/>
      <c r="E9" s="481"/>
      <c r="F9" s="146">
        <f aca="true" t="shared" si="3" ref="F9:K9">SUM(F10+F14)</f>
        <v>148970</v>
      </c>
      <c r="G9" s="146">
        <f t="shared" si="3"/>
        <v>0</v>
      </c>
      <c r="H9" s="146">
        <f t="shared" si="3"/>
        <v>224329</v>
      </c>
      <c r="I9" s="146">
        <f t="shared" si="3"/>
        <v>0</v>
      </c>
      <c r="J9" s="162">
        <f t="shared" si="3"/>
        <v>150800</v>
      </c>
      <c r="K9" s="162">
        <f t="shared" si="3"/>
        <v>0</v>
      </c>
      <c r="L9" s="261">
        <f>L10+L12+L14+L16</f>
        <v>138000</v>
      </c>
      <c r="M9" s="261">
        <f>M10+M12+M14+M16</f>
        <v>0</v>
      </c>
      <c r="N9" s="150">
        <f>SUM(N10+N14)</f>
        <v>221000</v>
      </c>
      <c r="O9" s="150">
        <f>SUM(O10+O14)</f>
        <v>0</v>
      </c>
      <c r="P9" s="243">
        <f>P10+P12+P14+P16</f>
        <v>282500</v>
      </c>
      <c r="Q9" s="255">
        <f>Q10+Q12+Q14+Q16</f>
        <v>0</v>
      </c>
      <c r="R9" s="255">
        <f>R10+R12+R14+R16</f>
        <v>73100</v>
      </c>
      <c r="S9" s="255"/>
    </row>
    <row r="10" spans="2:19" ht="12.75">
      <c r="B10" s="17"/>
      <c r="C10" s="87" t="s">
        <v>231</v>
      </c>
      <c r="D10" s="420" t="s">
        <v>10</v>
      </c>
      <c r="E10" s="474"/>
      <c r="F10" s="120">
        <f aca="true" t="shared" si="4" ref="F10:K10">SUM(F11:F13)</f>
        <v>147111</v>
      </c>
      <c r="G10" s="120">
        <f t="shared" si="4"/>
        <v>0</v>
      </c>
      <c r="H10" s="120">
        <f t="shared" si="4"/>
        <v>223069</v>
      </c>
      <c r="I10" s="120">
        <f t="shared" si="4"/>
        <v>0</v>
      </c>
      <c r="J10" s="94">
        <f t="shared" si="4"/>
        <v>149800</v>
      </c>
      <c r="K10" s="94">
        <f t="shared" si="4"/>
        <v>0</v>
      </c>
      <c r="L10" s="262">
        <f>L11</f>
        <v>98000</v>
      </c>
      <c r="M10" s="262">
        <f>M11</f>
        <v>0</v>
      </c>
      <c r="N10" s="151">
        <f aca="true" t="shared" si="5" ref="N10:S10">SUM(N11:N13)</f>
        <v>220000</v>
      </c>
      <c r="O10" s="151">
        <f t="shared" si="5"/>
        <v>0</v>
      </c>
      <c r="P10" s="94">
        <f t="shared" si="5"/>
        <v>220000</v>
      </c>
      <c r="Q10" s="94">
        <f t="shared" si="5"/>
        <v>0</v>
      </c>
      <c r="R10" s="94">
        <f t="shared" si="5"/>
        <v>53300</v>
      </c>
      <c r="S10" s="94">
        <f t="shared" si="5"/>
        <v>0</v>
      </c>
    </row>
    <row r="11" spans="2:19" ht="12.75">
      <c r="B11" s="10"/>
      <c r="C11" s="22"/>
      <c r="D11" s="28" t="s">
        <v>19</v>
      </c>
      <c r="E11" s="20" t="s">
        <v>114</v>
      </c>
      <c r="F11" s="121">
        <v>107904</v>
      </c>
      <c r="G11" s="121"/>
      <c r="H11" s="121">
        <v>158048</v>
      </c>
      <c r="I11" s="121"/>
      <c r="J11" s="105">
        <v>108000</v>
      </c>
      <c r="K11" s="105"/>
      <c r="L11" s="257">
        <v>98000</v>
      </c>
      <c r="M11" s="248"/>
      <c r="N11" s="122">
        <v>160000</v>
      </c>
      <c r="O11" s="122"/>
      <c r="P11" s="247">
        <v>160000</v>
      </c>
      <c r="Q11" s="257"/>
      <c r="R11" s="257">
        <v>38000</v>
      </c>
      <c r="S11" s="257"/>
    </row>
    <row r="12" spans="2:19" ht="12.75">
      <c r="B12" s="10"/>
      <c r="C12" s="22"/>
      <c r="D12" s="28" t="s">
        <v>20</v>
      </c>
      <c r="E12" s="20" t="s">
        <v>99</v>
      </c>
      <c r="F12" s="121">
        <v>36867</v>
      </c>
      <c r="G12" s="121"/>
      <c r="H12" s="121">
        <v>53587</v>
      </c>
      <c r="I12" s="121"/>
      <c r="J12" s="105">
        <v>37800</v>
      </c>
      <c r="K12" s="105"/>
      <c r="L12" s="262">
        <v>35000</v>
      </c>
      <c r="M12" s="262">
        <f>M13</f>
        <v>0</v>
      </c>
      <c r="N12" s="122">
        <v>56000</v>
      </c>
      <c r="O12" s="122"/>
      <c r="P12" s="251">
        <v>56000</v>
      </c>
      <c r="Q12" s="258">
        <f>Q13</f>
        <v>0</v>
      </c>
      <c r="R12" s="258">
        <v>13300</v>
      </c>
      <c r="S12" s="258">
        <f>S13</f>
        <v>0</v>
      </c>
    </row>
    <row r="13" spans="2:19" ht="12.75">
      <c r="B13" s="10"/>
      <c r="C13" s="22"/>
      <c r="D13" s="27" t="s">
        <v>21</v>
      </c>
      <c r="E13" s="20" t="s">
        <v>24</v>
      </c>
      <c r="F13" s="121">
        <v>2340</v>
      </c>
      <c r="G13" s="121"/>
      <c r="H13" s="121">
        <v>11434</v>
      </c>
      <c r="I13" s="121"/>
      <c r="J13" s="105">
        <v>4000</v>
      </c>
      <c r="K13" s="105"/>
      <c r="L13" s="257">
        <v>3000</v>
      </c>
      <c r="M13" s="248"/>
      <c r="N13" s="122">
        <v>4000</v>
      </c>
      <c r="O13" s="122"/>
      <c r="P13" s="247">
        <v>4000</v>
      </c>
      <c r="Q13" s="257"/>
      <c r="R13" s="257">
        <v>2000</v>
      </c>
      <c r="S13" s="257"/>
    </row>
    <row r="14" spans="2:19" ht="12.75">
      <c r="B14" s="17"/>
      <c r="C14" s="86" t="s">
        <v>231</v>
      </c>
      <c r="D14" s="420" t="s">
        <v>171</v>
      </c>
      <c r="E14" s="474"/>
      <c r="F14" s="120">
        <f aca="true" t="shared" si="6" ref="F14:O14">SUM(F15:F15)</f>
        <v>1859</v>
      </c>
      <c r="G14" s="120">
        <f t="shared" si="6"/>
        <v>0</v>
      </c>
      <c r="H14" s="120">
        <f t="shared" si="6"/>
        <v>1260</v>
      </c>
      <c r="I14" s="120">
        <f t="shared" si="6"/>
        <v>0</v>
      </c>
      <c r="J14" s="94">
        <f t="shared" si="6"/>
        <v>1000</v>
      </c>
      <c r="K14" s="94">
        <f t="shared" si="6"/>
        <v>0</v>
      </c>
      <c r="L14" s="262">
        <f>L15</f>
        <v>1800</v>
      </c>
      <c r="M14" s="262">
        <f>M15</f>
        <v>0</v>
      </c>
      <c r="N14" s="151">
        <f t="shared" si="6"/>
        <v>1000</v>
      </c>
      <c r="O14" s="151">
        <f t="shared" si="6"/>
        <v>0</v>
      </c>
      <c r="P14" s="251">
        <f>P15</f>
        <v>1500</v>
      </c>
      <c r="Q14" s="258">
        <f>Q15</f>
        <v>0</v>
      </c>
      <c r="R14" s="258">
        <f>R15</f>
        <v>1500</v>
      </c>
      <c r="S14" s="258">
        <f>S15</f>
        <v>0</v>
      </c>
    </row>
    <row r="15" spans="2:19" ht="12.75">
      <c r="B15" s="10"/>
      <c r="C15" s="22"/>
      <c r="D15" s="27" t="s">
        <v>21</v>
      </c>
      <c r="E15" s="20" t="s">
        <v>24</v>
      </c>
      <c r="F15" s="121">
        <v>1859</v>
      </c>
      <c r="G15" s="121"/>
      <c r="H15" s="121">
        <v>1260</v>
      </c>
      <c r="I15" s="121"/>
      <c r="J15" s="105">
        <v>1000</v>
      </c>
      <c r="K15" s="105"/>
      <c r="L15" s="257">
        <v>1800</v>
      </c>
      <c r="M15" s="248"/>
      <c r="N15" s="122">
        <v>1000</v>
      </c>
      <c r="O15" s="122"/>
      <c r="P15" s="247">
        <v>1500</v>
      </c>
      <c r="Q15" s="257"/>
      <c r="R15" s="257">
        <v>1500</v>
      </c>
      <c r="S15" s="257"/>
    </row>
    <row r="16" spans="2:19" ht="12.75">
      <c r="B16" s="143">
        <v>3</v>
      </c>
      <c r="C16" s="476" t="s">
        <v>147</v>
      </c>
      <c r="D16" s="477"/>
      <c r="E16" s="478"/>
      <c r="F16" s="146">
        <f aca="true" t="shared" si="7" ref="F16:S17">SUM(F17:F17)</f>
        <v>2694</v>
      </c>
      <c r="G16" s="146">
        <f t="shared" si="7"/>
        <v>0</v>
      </c>
      <c r="H16" s="146">
        <f t="shared" si="7"/>
        <v>3788</v>
      </c>
      <c r="I16" s="146">
        <f t="shared" si="7"/>
        <v>0</v>
      </c>
      <c r="J16" s="162">
        <f t="shared" si="7"/>
        <v>3200</v>
      </c>
      <c r="K16" s="162">
        <f t="shared" si="7"/>
        <v>0</v>
      </c>
      <c r="L16" s="265">
        <f>L17</f>
        <v>3200</v>
      </c>
      <c r="M16" s="265">
        <f>M17</f>
        <v>0</v>
      </c>
      <c r="N16" s="150">
        <f t="shared" si="7"/>
        <v>3200</v>
      </c>
      <c r="O16" s="150">
        <f t="shared" si="7"/>
        <v>0</v>
      </c>
      <c r="P16" s="162">
        <f t="shared" si="7"/>
        <v>5000</v>
      </c>
      <c r="Q16" s="162">
        <f t="shared" si="7"/>
        <v>0</v>
      </c>
      <c r="R16" s="162">
        <f t="shared" si="7"/>
        <v>5000</v>
      </c>
      <c r="S16" s="162">
        <f t="shared" si="7"/>
        <v>0</v>
      </c>
    </row>
    <row r="17" spans="2:19" ht="12.75">
      <c r="B17" s="17"/>
      <c r="C17" s="86" t="s">
        <v>232</v>
      </c>
      <c r="D17" s="420" t="s">
        <v>179</v>
      </c>
      <c r="E17" s="474"/>
      <c r="F17" s="120">
        <f t="shared" si="7"/>
        <v>2694</v>
      </c>
      <c r="G17" s="120">
        <f t="shared" si="7"/>
        <v>0</v>
      </c>
      <c r="H17" s="120">
        <f t="shared" si="7"/>
        <v>3788</v>
      </c>
      <c r="I17" s="120">
        <f t="shared" si="7"/>
        <v>0</v>
      </c>
      <c r="J17" s="94">
        <f t="shared" si="7"/>
        <v>3200</v>
      </c>
      <c r="K17" s="94">
        <f t="shared" si="7"/>
        <v>0</v>
      </c>
      <c r="L17" s="94">
        <f t="shared" si="7"/>
        <v>3200</v>
      </c>
      <c r="M17" s="94">
        <f t="shared" si="7"/>
        <v>0</v>
      </c>
      <c r="N17" s="151">
        <f t="shared" si="7"/>
        <v>3200</v>
      </c>
      <c r="O17" s="151">
        <f t="shared" si="7"/>
        <v>0</v>
      </c>
      <c r="P17" s="94">
        <f t="shared" si="7"/>
        <v>5000</v>
      </c>
      <c r="Q17" s="94">
        <f t="shared" si="7"/>
        <v>0</v>
      </c>
      <c r="R17" s="94">
        <f t="shared" si="7"/>
        <v>5000</v>
      </c>
      <c r="S17" s="94">
        <f t="shared" si="7"/>
        <v>0</v>
      </c>
    </row>
    <row r="18" spans="2:19" ht="12.75">
      <c r="B18" s="10"/>
      <c r="C18" s="22"/>
      <c r="D18" s="27" t="s">
        <v>21</v>
      </c>
      <c r="E18" s="20" t="s">
        <v>24</v>
      </c>
      <c r="F18" s="121">
        <v>2694</v>
      </c>
      <c r="G18" s="121"/>
      <c r="H18" s="121">
        <v>3788</v>
      </c>
      <c r="I18" s="121"/>
      <c r="J18" s="105">
        <v>3200</v>
      </c>
      <c r="K18" s="105"/>
      <c r="L18" s="121">
        <v>3200</v>
      </c>
      <c r="M18" s="121"/>
      <c r="N18" s="122">
        <v>3200</v>
      </c>
      <c r="O18" s="122"/>
      <c r="P18" s="266">
        <v>5000</v>
      </c>
      <c r="Q18" s="267"/>
      <c r="R18" s="121">
        <v>5000</v>
      </c>
      <c r="S18" s="121"/>
    </row>
    <row r="19" spans="6:19" ht="30">
      <c r="F19" s="2"/>
      <c r="H19" s="2"/>
      <c r="L19" s="330"/>
      <c r="M19" s="330"/>
      <c r="N19" s="330"/>
      <c r="P19" s="74"/>
      <c r="Q19" s="90"/>
      <c r="R19" s="74"/>
      <c r="S19" s="1"/>
    </row>
    <row r="20" ht="61.5">
      <c r="Q20" s="109"/>
    </row>
    <row r="24" spans="4:13" ht="90">
      <c r="D24" s="67"/>
      <c r="E24" s="68"/>
      <c r="H24" s="60"/>
      <c r="I24" s="59"/>
      <c r="J24" s="59"/>
      <c r="K24" s="59"/>
      <c r="L24" s="59"/>
      <c r="M24" s="59"/>
    </row>
  </sheetData>
  <sheetProtection/>
  <mergeCells count="18">
    <mergeCell ref="B2:E2"/>
    <mergeCell ref="B3:B4"/>
    <mergeCell ref="C3:D4"/>
    <mergeCell ref="E3:E4"/>
    <mergeCell ref="C16:E16"/>
    <mergeCell ref="D7:E7"/>
    <mergeCell ref="C9:E9"/>
    <mergeCell ref="D10:E10"/>
    <mergeCell ref="P3:Q3"/>
    <mergeCell ref="R3:S3"/>
    <mergeCell ref="D14:E14"/>
    <mergeCell ref="N3:O3"/>
    <mergeCell ref="D17:E17"/>
    <mergeCell ref="B5:E5"/>
    <mergeCell ref="L3:M3"/>
    <mergeCell ref="F3:G3"/>
    <mergeCell ref="H3:I3"/>
    <mergeCell ref="J3:K3"/>
  </mergeCells>
  <printOptions horizontalCentered="1"/>
  <pageMargins left="0.25" right="0.25" top="0.75" bottom="0.75" header="0.3" footer="0.3"/>
  <pageSetup fitToHeight="1" fitToWidth="1"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40"/>
  <sheetViews>
    <sheetView showGridLines="0" showZeros="0" zoomScalePageLayoutView="0" workbookViewId="0" topLeftCell="A4">
      <selection activeCell="N5" sqref="N5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4" width="11.7109375" style="0" customWidth="1"/>
    <col min="5" max="5" width="31.00390625" style="0" customWidth="1"/>
    <col min="6" max="23" width="10.7109375" style="0" customWidth="1"/>
  </cols>
  <sheetData>
    <row r="2" spans="2:23" ht="18.75">
      <c r="B2" s="9" t="s">
        <v>130</v>
      </c>
      <c r="C2" s="11"/>
      <c r="D2" s="11"/>
      <c r="E2" s="11"/>
      <c r="F2" s="6"/>
      <c r="G2" s="5"/>
      <c r="H2" s="5"/>
      <c r="I2" s="5"/>
      <c r="J2" s="5"/>
      <c r="K2" s="5"/>
      <c r="L2" s="5"/>
      <c r="M2" s="5"/>
      <c r="N2" s="5"/>
      <c r="O2" s="5"/>
      <c r="P2" s="88"/>
      <c r="Q2" s="5"/>
      <c r="R2" s="5"/>
      <c r="S2" s="5"/>
      <c r="T2" s="5"/>
      <c r="U2" s="5"/>
      <c r="V2" s="6"/>
      <c r="W2" s="6"/>
    </row>
    <row r="3" spans="2:19" ht="12.75" customHeight="1">
      <c r="B3" s="434" t="s">
        <v>153</v>
      </c>
      <c r="C3" s="468" t="s">
        <v>154</v>
      </c>
      <c r="D3" s="469"/>
      <c r="E3" s="472" t="s">
        <v>155</v>
      </c>
      <c r="F3" s="405" t="s">
        <v>256</v>
      </c>
      <c r="G3" s="429"/>
      <c r="H3" s="427" t="s">
        <v>264</v>
      </c>
      <c r="I3" s="428"/>
      <c r="J3" s="427" t="s">
        <v>317</v>
      </c>
      <c r="K3" s="427"/>
      <c r="L3" s="392" t="s">
        <v>312</v>
      </c>
      <c r="M3" s="411"/>
      <c r="N3" s="466" t="s">
        <v>313</v>
      </c>
      <c r="O3" s="466"/>
      <c r="P3" s="391" t="s">
        <v>314</v>
      </c>
      <c r="Q3" s="392"/>
      <c r="R3" s="392" t="s">
        <v>315</v>
      </c>
      <c r="S3" s="392"/>
    </row>
    <row r="4" spans="2:19" ht="25.5">
      <c r="B4" s="435"/>
      <c r="C4" s="470"/>
      <c r="D4" s="471"/>
      <c r="E4" s="473"/>
      <c r="F4" s="215" t="s">
        <v>2</v>
      </c>
      <c r="G4" s="215" t="s">
        <v>1</v>
      </c>
      <c r="H4" s="213" t="s">
        <v>2</v>
      </c>
      <c r="I4" s="213" t="s">
        <v>1</v>
      </c>
      <c r="J4" s="281" t="s">
        <v>2</v>
      </c>
      <c r="K4" s="281" t="s">
        <v>1</v>
      </c>
      <c r="L4" s="214" t="s">
        <v>2</v>
      </c>
      <c r="M4" s="216" t="s">
        <v>1</v>
      </c>
      <c r="N4" s="188" t="s">
        <v>2</v>
      </c>
      <c r="O4" s="188" t="s">
        <v>1</v>
      </c>
      <c r="P4" s="236" t="s">
        <v>2</v>
      </c>
      <c r="Q4" s="214" t="s">
        <v>1</v>
      </c>
      <c r="R4" s="214" t="s">
        <v>2</v>
      </c>
      <c r="S4" s="214" t="s">
        <v>1</v>
      </c>
    </row>
    <row r="5" spans="2:19" ht="12.75">
      <c r="B5" s="430" t="s">
        <v>191</v>
      </c>
      <c r="C5" s="464"/>
      <c r="D5" s="464"/>
      <c r="E5" s="465"/>
      <c r="F5" s="145">
        <f>F6+F12+F17+F28+F21</f>
        <v>257174</v>
      </c>
      <c r="G5" s="145">
        <f>G6+G12+G17+G28+G21</f>
        <v>6406</v>
      </c>
      <c r="H5" s="145">
        <f>H6+H12+H17+H28+H21</f>
        <v>185281.94</v>
      </c>
      <c r="I5" s="145">
        <f>I6+I12+I17+I28+I21</f>
        <v>27580</v>
      </c>
      <c r="J5" s="207">
        <f>J6+J12+J17+J25+J20</f>
        <v>109800</v>
      </c>
      <c r="K5" s="207">
        <f>K6+K12+K17+K25+K20</f>
        <v>5000</v>
      </c>
      <c r="L5" s="207">
        <f>L6+L12+L17+L25</f>
        <v>92750</v>
      </c>
      <c r="M5" s="207">
        <f>M6+M12+M17+M25</f>
        <v>3050</v>
      </c>
      <c r="N5" s="123">
        <f>N6+N12+N17+N28+N21</f>
        <v>247850</v>
      </c>
      <c r="O5" s="123">
        <f>O6+O12+O17+O28+O21</f>
        <v>10000</v>
      </c>
      <c r="P5" s="263">
        <f>P6+P12+P17+P25+P20</f>
        <v>96150</v>
      </c>
      <c r="Q5" s="264">
        <f>Q6+Q12+Q17+Q25+Q20</f>
        <v>0</v>
      </c>
      <c r="R5" s="264">
        <f>R6+R12+R17+R25+R20</f>
        <v>96150</v>
      </c>
      <c r="S5" s="264">
        <f>S6+S12+S17+S25+S20</f>
        <v>0</v>
      </c>
    </row>
    <row r="6" spans="2:19" ht="12.75">
      <c r="B6" s="143">
        <v>1</v>
      </c>
      <c r="C6" s="476" t="s">
        <v>131</v>
      </c>
      <c r="D6" s="477"/>
      <c r="E6" s="478"/>
      <c r="F6" s="146">
        <f aca="true" t="shared" si="0" ref="F6:S6">F7</f>
        <v>59927</v>
      </c>
      <c r="G6" s="146">
        <f t="shared" si="0"/>
        <v>0</v>
      </c>
      <c r="H6" s="146">
        <f t="shared" si="0"/>
        <v>65310.44</v>
      </c>
      <c r="I6" s="146">
        <f t="shared" si="0"/>
        <v>0</v>
      </c>
      <c r="J6" s="162">
        <f t="shared" si="0"/>
        <v>80500</v>
      </c>
      <c r="K6" s="162">
        <f t="shared" si="0"/>
        <v>5000</v>
      </c>
      <c r="L6" s="261">
        <f t="shared" si="0"/>
        <v>63000</v>
      </c>
      <c r="M6" s="261">
        <f t="shared" si="0"/>
        <v>0</v>
      </c>
      <c r="N6" s="150">
        <f t="shared" si="0"/>
        <v>75500</v>
      </c>
      <c r="O6" s="150">
        <f t="shared" si="0"/>
        <v>10000</v>
      </c>
      <c r="P6" s="243">
        <f t="shared" si="0"/>
        <v>72950</v>
      </c>
      <c r="Q6" s="255">
        <f t="shared" si="0"/>
        <v>0</v>
      </c>
      <c r="R6" s="255">
        <f t="shared" si="0"/>
        <v>72950</v>
      </c>
      <c r="S6" s="255">
        <f t="shared" si="0"/>
        <v>0</v>
      </c>
    </row>
    <row r="7" spans="2:19" ht="12.75">
      <c r="B7" s="17"/>
      <c r="C7" s="18" t="s">
        <v>132</v>
      </c>
      <c r="D7" s="420" t="s">
        <v>131</v>
      </c>
      <c r="E7" s="474"/>
      <c r="F7" s="120">
        <f aca="true" t="shared" si="1" ref="F7:S7">SUM(F8:F11)</f>
        <v>59927</v>
      </c>
      <c r="G7" s="120">
        <f t="shared" si="1"/>
        <v>0</v>
      </c>
      <c r="H7" s="120">
        <f t="shared" si="1"/>
        <v>65310.44</v>
      </c>
      <c r="I7" s="120">
        <f t="shared" si="1"/>
        <v>0</v>
      </c>
      <c r="J7" s="94">
        <f>SUM(J8:J11)</f>
        <v>80500</v>
      </c>
      <c r="K7" s="94">
        <f>SUM(K8:K11)</f>
        <v>5000</v>
      </c>
      <c r="L7" s="262">
        <f t="shared" si="1"/>
        <v>63000</v>
      </c>
      <c r="M7" s="262">
        <f t="shared" si="1"/>
        <v>0</v>
      </c>
      <c r="N7" s="151">
        <f t="shared" si="1"/>
        <v>75500</v>
      </c>
      <c r="O7" s="151">
        <f t="shared" si="1"/>
        <v>10000</v>
      </c>
      <c r="P7" s="251">
        <f t="shared" si="1"/>
        <v>72950</v>
      </c>
      <c r="Q7" s="258">
        <f t="shared" si="1"/>
        <v>0</v>
      </c>
      <c r="R7" s="258">
        <f t="shared" si="1"/>
        <v>72950</v>
      </c>
      <c r="S7" s="258">
        <f t="shared" si="1"/>
        <v>0</v>
      </c>
    </row>
    <row r="8" spans="2:19" ht="12.75">
      <c r="B8" s="10"/>
      <c r="C8" s="23"/>
      <c r="D8" s="27" t="s">
        <v>19</v>
      </c>
      <c r="E8" s="25" t="s">
        <v>133</v>
      </c>
      <c r="F8" s="121">
        <v>18545</v>
      </c>
      <c r="G8" s="121"/>
      <c r="H8" s="121">
        <v>28628</v>
      </c>
      <c r="I8" s="121"/>
      <c r="J8" s="105">
        <v>30000</v>
      </c>
      <c r="K8" s="105"/>
      <c r="L8" s="247">
        <v>28000</v>
      </c>
      <c r="M8" s="248"/>
      <c r="N8" s="122">
        <v>30000</v>
      </c>
      <c r="O8" s="122"/>
      <c r="P8" s="247">
        <v>17000</v>
      </c>
      <c r="Q8" s="257"/>
      <c r="R8" s="257">
        <v>17000</v>
      </c>
      <c r="S8" s="257"/>
    </row>
    <row r="9" spans="2:19" ht="12.75">
      <c r="B9" s="10"/>
      <c r="C9" s="23"/>
      <c r="D9" s="27" t="s">
        <v>20</v>
      </c>
      <c r="E9" s="25" t="s">
        <v>99</v>
      </c>
      <c r="F9" s="121">
        <v>7355</v>
      </c>
      <c r="G9" s="121"/>
      <c r="H9" s="121">
        <v>10802.44</v>
      </c>
      <c r="I9" s="121"/>
      <c r="J9" s="105">
        <v>10500</v>
      </c>
      <c r="K9" s="105"/>
      <c r="L9" s="247">
        <v>10000</v>
      </c>
      <c r="M9" s="248"/>
      <c r="N9" s="122">
        <v>10500</v>
      </c>
      <c r="O9" s="122"/>
      <c r="P9" s="247">
        <v>5950</v>
      </c>
      <c r="Q9" s="257"/>
      <c r="R9" s="257">
        <v>5950</v>
      </c>
      <c r="S9" s="257"/>
    </row>
    <row r="10" spans="2:19" ht="12.75">
      <c r="B10" s="10"/>
      <c r="C10" s="23"/>
      <c r="D10" s="27" t="s">
        <v>21</v>
      </c>
      <c r="E10" s="25" t="s">
        <v>24</v>
      </c>
      <c r="F10" s="121">
        <v>34027</v>
      </c>
      <c r="G10" s="121"/>
      <c r="H10" s="121">
        <v>25880</v>
      </c>
      <c r="I10" s="121"/>
      <c r="J10" s="105">
        <v>40000</v>
      </c>
      <c r="K10" s="105"/>
      <c r="L10" s="247">
        <v>25000</v>
      </c>
      <c r="M10" s="248"/>
      <c r="N10" s="122">
        <v>35000</v>
      </c>
      <c r="O10" s="122"/>
      <c r="P10" s="247">
        <v>50000</v>
      </c>
      <c r="Q10" s="257"/>
      <c r="R10" s="257">
        <v>50000</v>
      </c>
      <c r="S10" s="257"/>
    </row>
    <row r="11" spans="2:19" ht="12.75">
      <c r="B11" s="10"/>
      <c r="C11" s="23"/>
      <c r="D11" s="27" t="s">
        <v>90</v>
      </c>
      <c r="E11" s="71" t="s">
        <v>233</v>
      </c>
      <c r="F11" s="121"/>
      <c r="G11" s="121"/>
      <c r="H11" s="121"/>
      <c r="I11" s="121"/>
      <c r="J11" s="105"/>
      <c r="K11" s="105">
        <v>5000</v>
      </c>
      <c r="L11" s="247"/>
      <c r="M11" s="248"/>
      <c r="N11" s="122"/>
      <c r="O11" s="122">
        <v>10000</v>
      </c>
      <c r="P11" s="247"/>
      <c r="Q11" s="257"/>
      <c r="R11" s="257"/>
      <c r="S11" s="257"/>
    </row>
    <row r="12" spans="2:19" ht="12.75">
      <c r="B12" s="143">
        <v>2</v>
      </c>
      <c r="C12" s="476" t="s">
        <v>11</v>
      </c>
      <c r="D12" s="477"/>
      <c r="E12" s="478"/>
      <c r="F12" s="146">
        <f aca="true" t="shared" si="2" ref="F12:S12">F13</f>
        <v>27395</v>
      </c>
      <c r="G12" s="146">
        <f t="shared" si="2"/>
        <v>0</v>
      </c>
      <c r="H12" s="146">
        <f t="shared" si="2"/>
        <v>26779</v>
      </c>
      <c r="I12" s="146">
        <f t="shared" si="2"/>
        <v>0</v>
      </c>
      <c r="J12" s="162">
        <f t="shared" si="2"/>
        <v>29300</v>
      </c>
      <c r="K12" s="162">
        <f t="shared" si="2"/>
        <v>0</v>
      </c>
      <c r="L12" s="261">
        <f t="shared" si="2"/>
        <v>25300</v>
      </c>
      <c r="M12" s="261">
        <f t="shared" si="2"/>
        <v>0</v>
      </c>
      <c r="N12" s="150">
        <f t="shared" si="2"/>
        <v>29950</v>
      </c>
      <c r="O12" s="150">
        <f t="shared" si="2"/>
        <v>0</v>
      </c>
      <c r="P12" s="243">
        <f t="shared" si="2"/>
        <v>23200</v>
      </c>
      <c r="Q12" s="255">
        <f t="shared" si="2"/>
        <v>0</v>
      </c>
      <c r="R12" s="255">
        <f t="shared" si="2"/>
        <v>23200</v>
      </c>
      <c r="S12" s="255">
        <f t="shared" si="2"/>
        <v>0</v>
      </c>
    </row>
    <row r="13" spans="2:19" ht="12.75">
      <c r="B13" s="17"/>
      <c r="C13" s="86" t="s">
        <v>132</v>
      </c>
      <c r="D13" s="420" t="s">
        <v>134</v>
      </c>
      <c r="E13" s="474"/>
      <c r="F13" s="120">
        <f aca="true" t="shared" si="3" ref="F13:M13">F14+F15+F16</f>
        <v>27395</v>
      </c>
      <c r="G13" s="120">
        <f t="shared" si="3"/>
        <v>0</v>
      </c>
      <c r="H13" s="120">
        <f t="shared" si="3"/>
        <v>26779</v>
      </c>
      <c r="I13" s="120">
        <f t="shared" si="3"/>
        <v>0</v>
      </c>
      <c r="J13" s="94">
        <f t="shared" si="3"/>
        <v>29300</v>
      </c>
      <c r="K13" s="94">
        <f t="shared" si="3"/>
        <v>0</v>
      </c>
      <c r="L13" s="94">
        <f t="shared" si="3"/>
        <v>25300</v>
      </c>
      <c r="M13" s="94">
        <f t="shared" si="3"/>
        <v>0</v>
      </c>
      <c r="N13" s="151">
        <f aca="true" t="shared" si="4" ref="N13:S13">N14+N15+N16</f>
        <v>29950</v>
      </c>
      <c r="O13" s="151">
        <f t="shared" si="4"/>
        <v>0</v>
      </c>
      <c r="P13" s="251">
        <f t="shared" si="4"/>
        <v>23200</v>
      </c>
      <c r="Q13" s="258">
        <f t="shared" si="4"/>
        <v>0</v>
      </c>
      <c r="R13" s="258">
        <f t="shared" si="4"/>
        <v>23200</v>
      </c>
      <c r="S13" s="258">
        <f t="shared" si="4"/>
        <v>0</v>
      </c>
    </row>
    <row r="14" spans="2:19" ht="12.75">
      <c r="B14" s="10"/>
      <c r="C14" s="23"/>
      <c r="D14" s="27" t="s">
        <v>19</v>
      </c>
      <c r="E14" s="25" t="s">
        <v>133</v>
      </c>
      <c r="F14" s="121">
        <v>13892</v>
      </c>
      <c r="G14" s="121"/>
      <c r="H14" s="121">
        <v>14498</v>
      </c>
      <c r="I14" s="121"/>
      <c r="J14" s="105">
        <v>15000</v>
      </c>
      <c r="K14" s="105"/>
      <c r="L14" s="247">
        <v>15000</v>
      </c>
      <c r="M14" s="248"/>
      <c r="N14" s="122">
        <v>15500</v>
      </c>
      <c r="O14" s="122"/>
      <c r="P14" s="247">
        <v>12000</v>
      </c>
      <c r="Q14" s="257"/>
      <c r="R14" s="257">
        <v>12000</v>
      </c>
      <c r="S14" s="257"/>
    </row>
    <row r="15" spans="2:19" ht="12.75">
      <c r="B15" s="10"/>
      <c r="C15" s="23"/>
      <c r="D15" s="27" t="s">
        <v>20</v>
      </c>
      <c r="E15" s="25" t="s">
        <v>99</v>
      </c>
      <c r="F15" s="121">
        <v>4963</v>
      </c>
      <c r="G15" s="121"/>
      <c r="H15" s="121">
        <v>5116</v>
      </c>
      <c r="I15" s="121"/>
      <c r="J15" s="105">
        <v>5300</v>
      </c>
      <c r="K15" s="105"/>
      <c r="L15" s="247">
        <v>5300</v>
      </c>
      <c r="M15" s="248"/>
      <c r="N15" s="122">
        <v>5450</v>
      </c>
      <c r="O15" s="122"/>
      <c r="P15" s="247">
        <v>4200</v>
      </c>
      <c r="Q15" s="257"/>
      <c r="R15" s="257">
        <v>4200</v>
      </c>
      <c r="S15" s="257"/>
    </row>
    <row r="16" spans="2:19" ht="12.75">
      <c r="B16" s="10"/>
      <c r="C16" s="23"/>
      <c r="D16" s="27" t="s">
        <v>21</v>
      </c>
      <c r="E16" s="25" t="s">
        <v>24</v>
      </c>
      <c r="F16" s="121">
        <v>8540</v>
      </c>
      <c r="G16" s="121"/>
      <c r="H16" s="121">
        <v>7165</v>
      </c>
      <c r="I16" s="121"/>
      <c r="J16" s="105">
        <v>9000</v>
      </c>
      <c r="K16" s="105"/>
      <c r="L16" s="247">
        <v>5000</v>
      </c>
      <c r="M16" s="248"/>
      <c r="N16" s="122">
        <v>9000</v>
      </c>
      <c r="O16" s="122"/>
      <c r="P16" s="247">
        <v>7000</v>
      </c>
      <c r="Q16" s="257"/>
      <c r="R16" s="257">
        <v>7000</v>
      </c>
      <c r="S16" s="257"/>
    </row>
    <row r="17" spans="2:19" ht="12.75">
      <c r="B17" s="143">
        <v>3</v>
      </c>
      <c r="C17" s="476" t="s">
        <v>135</v>
      </c>
      <c r="D17" s="477"/>
      <c r="E17" s="478"/>
      <c r="F17" s="146">
        <f>F20</f>
        <v>0</v>
      </c>
      <c r="G17" s="146">
        <f>G20</f>
        <v>0</v>
      </c>
      <c r="H17" s="146">
        <f>H20</f>
        <v>3782</v>
      </c>
      <c r="I17" s="146">
        <f>I20</f>
        <v>27580</v>
      </c>
      <c r="J17" s="162">
        <f>J19</f>
        <v>0</v>
      </c>
      <c r="K17" s="162">
        <f>K19</f>
        <v>0</v>
      </c>
      <c r="L17" s="261">
        <f>L19</f>
        <v>4450</v>
      </c>
      <c r="M17" s="261">
        <f>M19</f>
        <v>3050</v>
      </c>
      <c r="N17" s="204">
        <f>N19</f>
        <v>0</v>
      </c>
      <c r="O17" s="204">
        <f>O20</f>
        <v>0</v>
      </c>
      <c r="P17" s="243">
        <f>P19</f>
        <v>0</v>
      </c>
      <c r="Q17" s="255">
        <f>Q19</f>
        <v>0</v>
      </c>
      <c r="R17" s="255">
        <f>R19</f>
        <v>0</v>
      </c>
      <c r="S17" s="255">
        <f>S19</f>
        <v>0</v>
      </c>
    </row>
    <row r="18" spans="2:19" ht="12.75">
      <c r="B18" s="17"/>
      <c r="C18" s="86" t="s">
        <v>132</v>
      </c>
      <c r="D18" s="420" t="s">
        <v>136</v>
      </c>
      <c r="E18" s="474"/>
      <c r="F18" s="120">
        <f>SUM(F20:F20)</f>
        <v>0</v>
      </c>
      <c r="G18" s="120">
        <f>SUM(G20:G20)</f>
        <v>0</v>
      </c>
      <c r="H18" s="120"/>
      <c r="I18" s="120"/>
      <c r="J18" s="94">
        <f>SUM(J19:J19)</f>
        <v>0</v>
      </c>
      <c r="K18" s="94">
        <f>SUM(K19:K19)</f>
        <v>0</v>
      </c>
      <c r="L18" s="262"/>
      <c r="M18" s="262"/>
      <c r="N18" s="151">
        <v>0</v>
      </c>
      <c r="O18" s="151">
        <f>SUM(O20:O20)</f>
        <v>0</v>
      </c>
      <c r="P18" s="251">
        <f>SUM(P19:P19)</f>
        <v>0</v>
      </c>
      <c r="Q18" s="258">
        <f>SUM(Q19:Q19)</f>
        <v>0</v>
      </c>
      <c r="R18" s="258">
        <f>SUM(R19:R19)</f>
        <v>0</v>
      </c>
      <c r="S18" s="258">
        <f>SUM(S19:S19)</f>
        <v>0</v>
      </c>
    </row>
    <row r="19" spans="2:19" ht="12.75">
      <c r="B19" s="17"/>
      <c r="C19" s="86" t="s">
        <v>132</v>
      </c>
      <c r="D19" s="149" t="s">
        <v>265</v>
      </c>
      <c r="E19" s="148"/>
      <c r="F19" s="120"/>
      <c r="G19" s="120"/>
      <c r="H19" s="120"/>
      <c r="I19" s="120"/>
      <c r="J19" s="105"/>
      <c r="K19" s="105"/>
      <c r="L19" s="247">
        <v>4450</v>
      </c>
      <c r="M19" s="248">
        <v>3050</v>
      </c>
      <c r="N19" s="151"/>
      <c r="O19" s="151"/>
      <c r="P19" s="247"/>
      <c r="Q19" s="257"/>
      <c r="R19" s="257"/>
      <c r="S19" s="257"/>
    </row>
    <row r="20" spans="2:19" ht="12.75">
      <c r="B20" s="29"/>
      <c r="C20" s="30"/>
      <c r="D20" s="33" t="s">
        <v>21</v>
      </c>
      <c r="E20" s="29" t="s">
        <v>24</v>
      </c>
      <c r="F20" s="121"/>
      <c r="G20" s="121"/>
      <c r="H20" s="121">
        <v>3782</v>
      </c>
      <c r="I20" s="121">
        <v>27580</v>
      </c>
      <c r="J20" s="95">
        <f>SUM(J22:J22)</f>
        <v>0</v>
      </c>
      <c r="K20" s="95">
        <f>SUM(K22:K22)</f>
        <v>0</v>
      </c>
      <c r="L20" s="95">
        <v>4450</v>
      </c>
      <c r="M20" s="95">
        <v>3050</v>
      </c>
      <c r="N20" s="122"/>
      <c r="O20" s="122"/>
      <c r="P20" s="274"/>
      <c r="Q20" s="275"/>
      <c r="R20" s="275"/>
      <c r="S20" s="275"/>
    </row>
    <row r="21" spans="2:19" ht="12.75">
      <c r="B21" s="143">
        <v>4</v>
      </c>
      <c r="C21" s="476" t="s">
        <v>148</v>
      </c>
      <c r="D21" s="477"/>
      <c r="E21" s="478"/>
      <c r="F21" s="146">
        <f>SUM(F23:F25)</f>
        <v>92689</v>
      </c>
      <c r="G21" s="146">
        <f>SUM(G23:G23)</f>
        <v>0</v>
      </c>
      <c r="H21" s="146">
        <f>SUM(H23:H25)</f>
        <v>20469</v>
      </c>
      <c r="I21" s="146">
        <f>SUM(I23:I23)</f>
        <v>0</v>
      </c>
      <c r="J21" s="146">
        <f>SUM(J23:J23)</f>
        <v>45000</v>
      </c>
      <c r="K21" s="146">
        <f>SUM(K23:K23)</f>
        <v>0</v>
      </c>
      <c r="L21" s="265">
        <f>SUM(L22:L27)</f>
        <v>22000</v>
      </c>
      <c r="M21" s="265">
        <f>SUM(M22:M22)</f>
        <v>0</v>
      </c>
      <c r="N21" s="150">
        <f>SUM(N23:N27)</f>
        <v>68000</v>
      </c>
      <c r="O21" s="150">
        <f>SUM(O23:O23)</f>
        <v>0</v>
      </c>
      <c r="P21" s="276">
        <f>SUM(P22:P22)</f>
        <v>35000</v>
      </c>
      <c r="Q21" s="276">
        <f>SUM(Q22:Q22)</f>
        <v>0</v>
      </c>
      <c r="R21" s="276">
        <f>SUM(R22:R22)</f>
        <v>35000</v>
      </c>
      <c r="S21" s="271">
        <f>SUM(S22:S22)</f>
        <v>0</v>
      </c>
    </row>
    <row r="22" spans="2:19" ht="12.75">
      <c r="B22" s="17"/>
      <c r="C22" s="86" t="s">
        <v>132</v>
      </c>
      <c r="D22" s="420" t="s">
        <v>137</v>
      </c>
      <c r="E22" s="474"/>
      <c r="F22" s="120"/>
      <c r="G22" s="120">
        <f aca="true" t="shared" si="5" ref="G22:S22">SUM(G23:G23)</f>
        <v>0</v>
      </c>
      <c r="H22" s="120"/>
      <c r="I22" s="120">
        <f t="shared" si="5"/>
        <v>0</v>
      </c>
      <c r="J22" s="105"/>
      <c r="K22" s="105"/>
      <c r="L22" s="247"/>
      <c r="M22" s="248"/>
      <c r="N22" s="151">
        <f t="shared" si="5"/>
        <v>30000</v>
      </c>
      <c r="O22" s="151">
        <f t="shared" si="5"/>
        <v>0</v>
      </c>
      <c r="P22" s="94">
        <f t="shared" si="5"/>
        <v>35000</v>
      </c>
      <c r="Q22" s="94">
        <f t="shared" si="5"/>
        <v>0</v>
      </c>
      <c r="R22" s="94">
        <f t="shared" si="5"/>
        <v>35000</v>
      </c>
      <c r="S22" s="94">
        <f t="shared" si="5"/>
        <v>0</v>
      </c>
    </row>
    <row r="23" spans="2:19" ht="12.75">
      <c r="B23" s="8"/>
      <c r="C23" s="31"/>
      <c r="D23" s="27" t="s">
        <v>21</v>
      </c>
      <c r="E23" s="25" t="s">
        <v>24</v>
      </c>
      <c r="F23" s="121">
        <v>55990</v>
      </c>
      <c r="G23" s="121"/>
      <c r="H23" s="121">
        <v>20469</v>
      </c>
      <c r="I23" s="121"/>
      <c r="J23" s="105">
        <v>45000</v>
      </c>
      <c r="K23" s="105"/>
      <c r="L23" s="247">
        <v>22000</v>
      </c>
      <c r="M23" s="248"/>
      <c r="N23" s="122">
        <v>30000</v>
      </c>
      <c r="O23" s="122"/>
      <c r="P23" s="105">
        <v>35000</v>
      </c>
      <c r="Q23" s="105"/>
      <c r="R23" s="105">
        <v>35000</v>
      </c>
      <c r="S23" s="105"/>
    </row>
    <row r="24" spans="2:19" ht="12.75">
      <c r="B24" s="8"/>
      <c r="C24" s="31"/>
      <c r="D24" s="82" t="s">
        <v>240</v>
      </c>
      <c r="E24" s="71" t="s">
        <v>257</v>
      </c>
      <c r="F24" s="121">
        <v>36699</v>
      </c>
      <c r="G24" s="121"/>
      <c r="H24" s="121"/>
      <c r="I24" s="121"/>
      <c r="J24" s="105"/>
      <c r="K24" s="105"/>
      <c r="L24" s="247"/>
      <c r="M24" s="248"/>
      <c r="N24" s="122"/>
      <c r="O24" s="122"/>
      <c r="P24" s="247"/>
      <c r="Q24" s="257"/>
      <c r="R24" s="257"/>
      <c r="S24" s="257"/>
    </row>
    <row r="25" spans="2:19" ht="12.75">
      <c r="B25" s="8"/>
      <c r="C25" s="31"/>
      <c r="D25" s="82" t="s">
        <v>240</v>
      </c>
      <c r="E25" s="71" t="s">
        <v>241</v>
      </c>
      <c r="F25" s="121"/>
      <c r="G25" s="121"/>
      <c r="H25" s="121"/>
      <c r="I25" s="121"/>
      <c r="J25" s="364"/>
      <c r="K25" s="364">
        <f>SUM(K28+K32)</f>
        <v>0</v>
      </c>
      <c r="L25" s="364"/>
      <c r="M25" s="95">
        <f>SUM(M28+M32)</f>
        <v>0</v>
      </c>
      <c r="N25" s="122"/>
      <c r="O25" s="122"/>
      <c r="P25" s="274"/>
      <c r="Q25" s="275"/>
      <c r="R25" s="275"/>
      <c r="S25" s="275"/>
    </row>
    <row r="26" spans="2:19" ht="12.75">
      <c r="B26" s="8"/>
      <c r="C26" s="31"/>
      <c r="D26" s="82" t="s">
        <v>355</v>
      </c>
      <c r="E26" s="362" t="s">
        <v>356</v>
      </c>
      <c r="F26" s="121"/>
      <c r="G26" s="121"/>
      <c r="H26" s="121"/>
      <c r="I26" s="121"/>
      <c r="J26" s="364"/>
      <c r="K26" s="364"/>
      <c r="L26" s="364"/>
      <c r="M26" s="95"/>
      <c r="N26" s="122">
        <v>23000</v>
      </c>
      <c r="O26" s="122"/>
      <c r="P26" s="274"/>
      <c r="Q26" s="275"/>
      <c r="R26" s="275"/>
      <c r="S26" s="275"/>
    </row>
    <row r="27" spans="2:19" ht="12.75">
      <c r="B27" s="8"/>
      <c r="C27" s="31"/>
      <c r="D27" s="363" t="s">
        <v>355</v>
      </c>
      <c r="E27" s="362" t="s">
        <v>354</v>
      </c>
      <c r="F27" s="121"/>
      <c r="G27" s="121"/>
      <c r="H27" s="121"/>
      <c r="I27" s="121"/>
      <c r="J27" s="95"/>
      <c r="K27" s="95"/>
      <c r="L27" s="364"/>
      <c r="M27" s="95"/>
      <c r="N27" s="122">
        <v>15000</v>
      </c>
      <c r="O27" s="122"/>
      <c r="P27" s="274"/>
      <c r="Q27" s="275"/>
      <c r="R27" s="275"/>
      <c r="S27" s="275"/>
    </row>
    <row r="28" spans="2:19" ht="12.75">
      <c r="B28" s="143">
        <v>5</v>
      </c>
      <c r="C28" s="476" t="s">
        <v>149</v>
      </c>
      <c r="D28" s="477"/>
      <c r="E28" s="478"/>
      <c r="F28" s="146">
        <f>SUM(F29+F33)</f>
        <v>77163</v>
      </c>
      <c r="G28" s="146">
        <f>SUM(G29+G33)</f>
        <v>6406</v>
      </c>
      <c r="H28" s="146">
        <f>SUM(H29+H33)</f>
        <v>68941.5</v>
      </c>
      <c r="I28" s="146">
        <f>SUM(I29+I33)</f>
        <v>0</v>
      </c>
      <c r="J28" s="295">
        <f>SUM(J29:J31)</f>
        <v>40000</v>
      </c>
      <c r="K28" s="295">
        <f>SUM(K29:K31)</f>
        <v>0</v>
      </c>
      <c r="L28" s="273">
        <f>SUM(L29:L31)</f>
        <v>45400</v>
      </c>
      <c r="M28" s="273">
        <f>SUM(M29:M31)</f>
        <v>0</v>
      </c>
      <c r="N28" s="150">
        <f>SUM(N29+N33)</f>
        <v>74400</v>
      </c>
      <c r="O28" s="150">
        <f>SUM(O29+O33)</f>
        <v>0</v>
      </c>
      <c r="P28" s="276">
        <f>SUM(P29:P31)</f>
        <v>35000</v>
      </c>
      <c r="Q28" s="276">
        <f>SUM(Q29:Q31)</f>
        <v>0</v>
      </c>
      <c r="R28" s="276">
        <f>SUM(R29:R31)</f>
        <v>35000</v>
      </c>
      <c r="S28" s="271">
        <f>SUM(S29:S31)</f>
        <v>0</v>
      </c>
    </row>
    <row r="29" spans="2:19" ht="12.75">
      <c r="B29" s="17"/>
      <c r="C29" s="18" t="s">
        <v>4</v>
      </c>
      <c r="D29" s="32" t="s">
        <v>138</v>
      </c>
      <c r="E29" s="32"/>
      <c r="F29" s="120">
        <f>SUM(F30:F32)</f>
        <v>42226</v>
      </c>
      <c r="G29" s="120">
        <f>SUM(G30:G32)</f>
        <v>2406</v>
      </c>
      <c r="H29" s="120">
        <f>SUM(H30:H32)</f>
        <v>40176.5</v>
      </c>
      <c r="I29" s="120">
        <f>SUM(I30:I32)</f>
        <v>0</v>
      </c>
      <c r="J29" s="105"/>
      <c r="K29" s="105"/>
      <c r="L29" s="247"/>
      <c r="M29" s="248"/>
      <c r="N29" s="151">
        <f>SUM(N30:N32)</f>
        <v>45000</v>
      </c>
      <c r="O29" s="151">
        <f>SUM(O30:O32)</f>
        <v>0</v>
      </c>
      <c r="P29" s="247"/>
      <c r="Q29" s="257"/>
      <c r="R29" s="257"/>
      <c r="S29" s="257"/>
    </row>
    <row r="30" spans="2:19" ht="12.75">
      <c r="B30" s="8"/>
      <c r="C30" s="28"/>
      <c r="D30" s="27" t="s">
        <v>21</v>
      </c>
      <c r="E30" s="25" t="s">
        <v>24</v>
      </c>
      <c r="F30" s="121">
        <v>6076</v>
      </c>
      <c r="G30" s="121"/>
      <c r="H30" s="121">
        <v>2988</v>
      </c>
      <c r="I30" s="121"/>
      <c r="J30" s="105">
        <v>5000</v>
      </c>
      <c r="K30" s="105"/>
      <c r="L30" s="270">
        <v>10000</v>
      </c>
      <c r="M30" s="270"/>
      <c r="N30" s="122">
        <v>10000</v>
      </c>
      <c r="O30" s="122"/>
      <c r="P30" s="247">
        <v>35000</v>
      </c>
      <c r="Q30" s="257"/>
      <c r="R30" s="257">
        <v>35000</v>
      </c>
      <c r="S30" s="257"/>
    </row>
    <row r="31" spans="2:19" ht="12.75">
      <c r="B31" s="8"/>
      <c r="C31" s="28"/>
      <c r="D31" s="27" t="s">
        <v>22</v>
      </c>
      <c r="E31" s="71" t="s">
        <v>139</v>
      </c>
      <c r="F31" s="121">
        <v>36150</v>
      </c>
      <c r="G31" s="121"/>
      <c r="H31" s="121">
        <v>37188.5</v>
      </c>
      <c r="I31" s="121"/>
      <c r="J31" s="105">
        <v>35000</v>
      </c>
      <c r="K31" s="105"/>
      <c r="L31" s="247">
        <v>35400</v>
      </c>
      <c r="M31" s="248"/>
      <c r="N31" s="122">
        <v>35000</v>
      </c>
      <c r="O31" s="122"/>
      <c r="P31" s="247"/>
      <c r="Q31" s="257"/>
      <c r="R31" s="257"/>
      <c r="S31" s="257"/>
    </row>
    <row r="32" spans="2:19" ht="12.75">
      <c r="B32" s="8"/>
      <c r="C32" s="28"/>
      <c r="D32" s="82" t="s">
        <v>76</v>
      </c>
      <c r="E32" s="71" t="s">
        <v>258</v>
      </c>
      <c r="F32" s="121"/>
      <c r="G32" s="121">
        <v>2406</v>
      </c>
      <c r="H32" s="121"/>
      <c r="I32" s="121"/>
      <c r="J32" s="277">
        <f>SUM(J33:J34)</f>
        <v>33000</v>
      </c>
      <c r="K32" s="277">
        <f>SUM(K33:K34)</f>
        <v>0</v>
      </c>
      <c r="L32" s="277"/>
      <c r="M32" s="277">
        <f>SUM(M33:M34)</f>
        <v>0</v>
      </c>
      <c r="N32" s="122"/>
      <c r="O32" s="122"/>
      <c r="P32" s="277"/>
      <c r="Q32" s="277"/>
      <c r="R32" s="277"/>
      <c r="S32" s="277"/>
    </row>
    <row r="33" spans="2:19" ht="12.75">
      <c r="B33" s="152"/>
      <c r="C33" s="268" t="s">
        <v>4</v>
      </c>
      <c r="D33" s="482" t="s">
        <v>140</v>
      </c>
      <c r="E33" s="483"/>
      <c r="F33" s="269">
        <f aca="true" t="shared" si="6" ref="F33:M33">SUM(F34:F35)</f>
        <v>34937</v>
      </c>
      <c r="G33" s="269">
        <f t="shared" si="6"/>
        <v>4000</v>
      </c>
      <c r="H33" s="269">
        <f t="shared" si="6"/>
        <v>28765</v>
      </c>
      <c r="I33" s="269">
        <f t="shared" si="6"/>
        <v>0</v>
      </c>
      <c r="J33" s="161">
        <v>11000</v>
      </c>
      <c r="K33" s="161"/>
      <c r="L33" s="269">
        <f t="shared" si="6"/>
        <v>29400</v>
      </c>
      <c r="M33" s="269">
        <f t="shared" si="6"/>
        <v>0</v>
      </c>
      <c r="N33" s="205">
        <f aca="true" t="shared" si="7" ref="N33:S33">SUM(N34:N35)</f>
        <v>29400</v>
      </c>
      <c r="O33" s="205">
        <f t="shared" si="7"/>
        <v>0</v>
      </c>
      <c r="P33" s="278">
        <f t="shared" si="7"/>
        <v>22000</v>
      </c>
      <c r="Q33" s="278">
        <f t="shared" si="7"/>
        <v>0</v>
      </c>
      <c r="R33" s="278">
        <f t="shared" si="7"/>
        <v>17765</v>
      </c>
      <c r="S33" s="278">
        <f t="shared" si="7"/>
        <v>0</v>
      </c>
    </row>
    <row r="34" spans="2:19" ht="12.75">
      <c r="B34" s="10"/>
      <c r="C34" s="23"/>
      <c r="D34" s="27" t="s">
        <v>22</v>
      </c>
      <c r="E34" s="71" t="s">
        <v>252</v>
      </c>
      <c r="F34" s="121">
        <v>10450</v>
      </c>
      <c r="G34" s="121"/>
      <c r="H34" s="121">
        <v>11000</v>
      </c>
      <c r="I34" s="121"/>
      <c r="J34" s="105">
        <v>22000</v>
      </c>
      <c r="K34" s="105"/>
      <c r="L34" s="247">
        <v>11400</v>
      </c>
      <c r="M34" s="248"/>
      <c r="N34" s="122">
        <v>11400</v>
      </c>
      <c r="O34" s="122"/>
      <c r="P34" s="247"/>
      <c r="Q34" s="257"/>
      <c r="R34" s="257"/>
      <c r="S34" s="257"/>
    </row>
    <row r="35" spans="2:19" ht="12.75">
      <c r="B35" s="111"/>
      <c r="C35" s="23"/>
      <c r="D35" s="82" t="s">
        <v>22</v>
      </c>
      <c r="E35" s="71" t="s">
        <v>239</v>
      </c>
      <c r="F35" s="121">
        <v>24487</v>
      </c>
      <c r="G35" s="121">
        <v>4000</v>
      </c>
      <c r="H35" s="121">
        <v>17765</v>
      </c>
      <c r="I35" s="121"/>
      <c r="J35" s="121"/>
      <c r="K35" s="121"/>
      <c r="L35" s="121">
        <v>18000</v>
      </c>
      <c r="M35" s="121"/>
      <c r="N35" s="122">
        <v>18000</v>
      </c>
      <c r="O35" s="122"/>
      <c r="P35" s="272">
        <v>22000</v>
      </c>
      <c r="Q35" s="267"/>
      <c r="R35" s="121">
        <v>17765</v>
      </c>
      <c r="S35" s="121"/>
    </row>
    <row r="36" spans="12:18" ht="33">
      <c r="L36" s="279"/>
      <c r="N36" s="90"/>
      <c r="O36" s="98"/>
      <c r="P36" s="98"/>
      <c r="Q36" s="98"/>
      <c r="R36" s="98"/>
    </row>
    <row r="37" ht="90.75">
      <c r="Q37" s="108"/>
    </row>
    <row r="40" spans="5:8" ht="90">
      <c r="E40" s="60"/>
      <c r="F40" s="68"/>
      <c r="G40" s="69"/>
      <c r="H40" s="67"/>
    </row>
  </sheetData>
  <sheetProtection/>
  <mergeCells count="21">
    <mergeCell ref="R3:S3"/>
    <mergeCell ref="B5:E5"/>
    <mergeCell ref="H3:I3"/>
    <mergeCell ref="N3:O3"/>
    <mergeCell ref="F3:G3"/>
    <mergeCell ref="J3:K3"/>
    <mergeCell ref="L3:M3"/>
    <mergeCell ref="D33:E33"/>
    <mergeCell ref="D7:E7"/>
    <mergeCell ref="C12:E12"/>
    <mergeCell ref="D13:E13"/>
    <mergeCell ref="C17:E17"/>
    <mergeCell ref="B3:B4"/>
    <mergeCell ref="C3:D4"/>
    <mergeCell ref="E3:E4"/>
    <mergeCell ref="C21:E21"/>
    <mergeCell ref="P3:Q3"/>
    <mergeCell ref="D18:E18"/>
    <mergeCell ref="D22:E22"/>
    <mergeCell ref="C6:E6"/>
    <mergeCell ref="C28:E28"/>
  </mergeCells>
  <printOptions horizontalCentered="1"/>
  <pageMargins left="0.25" right="0.25" top="0.75" bottom="0.75" header="0.3" footer="0.3"/>
  <pageSetup fitToHeight="1" fitToWidth="1"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7">
      <selection activeCell="E24" sqref="E24"/>
    </sheetView>
  </sheetViews>
  <sheetFormatPr defaultColWidth="9.140625" defaultRowHeight="12.75"/>
  <cols>
    <col min="1" max="1" width="46.00390625" style="0" customWidth="1"/>
    <col min="2" max="2" width="50.00390625" style="0" customWidth="1"/>
    <col min="3" max="3" width="7.421875" style="0" customWidth="1"/>
    <col min="4" max="4" width="15.00390625" style="0" customWidth="1"/>
  </cols>
  <sheetData>
    <row r="1" ht="12.75">
      <c r="A1" t="s">
        <v>216</v>
      </c>
    </row>
    <row r="3" ht="12.75" customHeight="1"/>
    <row r="4" ht="64.5" customHeight="1"/>
    <row r="5" spans="1:2" ht="36.75" customHeight="1">
      <c r="A5" s="484" t="s">
        <v>357</v>
      </c>
      <c r="B5" s="484" t="s">
        <v>374</v>
      </c>
    </row>
    <row r="6" spans="1:2" ht="18.75">
      <c r="A6" s="485" t="s">
        <v>73</v>
      </c>
      <c r="B6" s="486">
        <v>4350483</v>
      </c>
    </row>
    <row r="7" spans="1:2" ht="18.75">
      <c r="A7" s="485" t="s">
        <v>358</v>
      </c>
      <c r="B7" s="486">
        <v>89500</v>
      </c>
    </row>
    <row r="8" spans="1:2" ht="18.75">
      <c r="A8" s="485" t="s">
        <v>71</v>
      </c>
      <c r="B8" s="486">
        <v>2533363</v>
      </c>
    </row>
    <row r="9" spans="1:4" ht="34.5">
      <c r="A9" s="485" t="s">
        <v>359</v>
      </c>
      <c r="B9" s="486">
        <v>67154</v>
      </c>
      <c r="D9" s="70"/>
    </row>
    <row r="10" spans="1:2" ht="18.75">
      <c r="A10" s="485"/>
      <c r="B10" s="487"/>
    </row>
    <row r="11" spans="1:2" ht="18.75">
      <c r="A11" s="485" t="s">
        <v>2</v>
      </c>
      <c r="B11" s="487"/>
    </row>
    <row r="12" spans="1:2" ht="18.75">
      <c r="A12" s="485" t="s">
        <v>360</v>
      </c>
      <c r="B12" s="487">
        <v>253170</v>
      </c>
    </row>
    <row r="13" spans="1:2" ht="18.75">
      <c r="A13" s="485" t="s">
        <v>361</v>
      </c>
      <c r="B13" s="487">
        <v>394950</v>
      </c>
    </row>
    <row r="14" spans="1:2" ht="18.75">
      <c r="A14" s="485" t="s">
        <v>362</v>
      </c>
      <c r="B14" s="487">
        <v>0</v>
      </c>
    </row>
    <row r="15" spans="1:2" ht="18.75">
      <c r="A15" s="485" t="s">
        <v>363</v>
      </c>
      <c r="B15" s="487">
        <v>396300</v>
      </c>
    </row>
    <row r="16" spans="1:2" ht="18.75">
      <c r="A16" s="485" t="s">
        <v>364</v>
      </c>
      <c r="B16" s="487">
        <v>227200</v>
      </c>
    </row>
    <row r="17" spans="1:2" ht="18.75">
      <c r="A17" s="485" t="s">
        <v>365</v>
      </c>
      <c r="B17" s="487">
        <v>247850</v>
      </c>
    </row>
    <row r="18" spans="1:2" ht="18.75">
      <c r="A18" s="485" t="s">
        <v>366</v>
      </c>
      <c r="B18" s="487">
        <v>0</v>
      </c>
    </row>
    <row r="19" spans="1:2" ht="18.75">
      <c r="A19" s="485" t="s">
        <v>367</v>
      </c>
      <c r="B19" s="487">
        <v>2382430</v>
      </c>
    </row>
    <row r="20" spans="1:2" ht="18.75">
      <c r="A20" s="485" t="s">
        <v>368</v>
      </c>
      <c r="B20" s="487">
        <v>0</v>
      </c>
    </row>
    <row r="21" spans="1:2" ht="18.75">
      <c r="A21" s="485" t="s">
        <v>369</v>
      </c>
      <c r="B21" s="487">
        <v>0</v>
      </c>
    </row>
    <row r="22" spans="1:2" ht="18.75">
      <c r="A22" s="485" t="s">
        <v>370</v>
      </c>
      <c r="B22" s="487">
        <v>3091000</v>
      </c>
    </row>
    <row r="23" spans="1:2" ht="18.75">
      <c r="A23" s="485" t="s">
        <v>371</v>
      </c>
      <c r="B23" s="487">
        <v>47600</v>
      </c>
    </row>
    <row r="24" spans="1:2" ht="18.75">
      <c r="A24" s="485"/>
      <c r="B24" s="487"/>
    </row>
    <row r="25" spans="1:2" ht="18.75">
      <c r="A25" s="485" t="s">
        <v>75</v>
      </c>
      <c r="B25" s="488">
        <f>SUM(B6:B9)</f>
        <v>7040500</v>
      </c>
    </row>
    <row r="26" spans="1:2" ht="18.75">
      <c r="A26" s="485" t="s">
        <v>372</v>
      </c>
      <c r="B26" s="488">
        <f>SUM(B12:B24)</f>
        <v>7040500</v>
      </c>
    </row>
    <row r="27" spans="1:2" ht="18.75">
      <c r="A27" s="489" t="s">
        <v>373</v>
      </c>
      <c r="B27" s="490">
        <f>B25-B26</f>
        <v>0</v>
      </c>
    </row>
  </sheetData>
  <sheetProtection/>
  <printOptions/>
  <pageMargins left="0.25" right="0.25" top="0.75" bottom="0.75" header="0.3" footer="0.3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Dana Kvasniakova</cp:lastModifiedBy>
  <cp:lastPrinted>2021-07-01T11:59:57Z</cp:lastPrinted>
  <dcterms:created xsi:type="dcterms:W3CDTF">2008-11-02T23:33:41Z</dcterms:created>
  <dcterms:modified xsi:type="dcterms:W3CDTF">2021-11-12T08:42:06Z</dcterms:modified>
  <cp:category/>
  <cp:version/>
  <cp:contentType/>
  <cp:contentStatus/>
</cp:coreProperties>
</file>